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2.xml" ContentType="application/vnd.ms-office.chartstyle+xml"/>
  <Override PartName="/xl/worksheets/sheet1.xml" ContentType="application/vnd.openxmlformats-officedocument.spreadsheetml.workshee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2.xml" ContentType="application/vnd.openxmlformats-officedocument.spreadsheetml.worksheet+xml"/>
  <Override PartName="/xl/charts/chart3.xml" ContentType="application/vnd.openxmlformats-officedocument.drawingml.chart+xml"/>
  <Override PartName="/xl/charts/colors2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3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nco50694\OneDrive - INL\Escritorio\UVigo\Investigation\Datos\PMS\"/>
    </mc:Choice>
  </mc:AlternateContent>
  <bookViews>
    <workbookView xWindow="-120" yWindow="-120" windowWidth="29040" windowHeight="15840" firstSheet="1" activeTab="4"/>
  </bookViews>
  <sheets>
    <sheet name="Matriz experimental" sheetId="5" r:id="rId1"/>
    <sheet name="UFC" sheetId="1" r:id="rId2"/>
    <sheet name="UFC exp." sheetId="10" r:id="rId3"/>
    <sheet name="UCF (3)" sheetId="11" r:id="rId4"/>
    <sheet name="Agua Real" sheetId="12" r:id="rId5"/>
    <sheet name="PH" sheetId="2" r:id="rId6"/>
    <sheet name="Recta calibrado H2O2" sheetId="3" r:id="rId7"/>
  </sheets>
  <externalReferences>
    <externalReference r:id="rId8"/>
    <externalReference r:id="rId9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3" l="1"/>
  <c r="F9" i="3"/>
  <c r="B9" i="3"/>
  <c r="G8" i="3"/>
  <c r="F8" i="3"/>
  <c r="B8" i="3"/>
  <c r="G7" i="3"/>
  <c r="F7" i="3"/>
  <c r="B7" i="3"/>
  <c r="G6" i="3"/>
  <c r="F6" i="3"/>
  <c r="B6" i="3"/>
  <c r="G5" i="3"/>
  <c r="F5" i="3"/>
  <c r="B5" i="3"/>
  <c r="G4" i="3"/>
  <c r="F4" i="3"/>
  <c r="AM24" i="12"/>
  <c r="AL24" i="12"/>
  <c r="AK24" i="12"/>
  <c r="AJ24" i="12"/>
  <c r="AI24" i="12"/>
  <c r="AB24" i="12"/>
  <c r="AA24" i="12"/>
  <c r="Z24" i="12"/>
  <c r="Y24" i="12"/>
  <c r="X24" i="12"/>
  <c r="AM23" i="12"/>
  <c r="AL23" i="12"/>
  <c r="AK23" i="12"/>
  <c r="AJ23" i="12"/>
  <c r="AI23" i="12"/>
  <c r="AB23" i="12"/>
  <c r="AA23" i="12"/>
  <c r="Z23" i="12"/>
  <c r="Y23" i="12"/>
  <c r="X23" i="12"/>
  <c r="Q23" i="12"/>
  <c r="P23" i="12"/>
  <c r="O23" i="12"/>
  <c r="N23" i="12"/>
  <c r="M23" i="12"/>
  <c r="F23" i="12"/>
  <c r="E23" i="12"/>
  <c r="D23" i="12"/>
  <c r="C23" i="12"/>
  <c r="B23" i="12"/>
  <c r="AM22" i="12"/>
  <c r="AL22" i="12"/>
  <c r="AK22" i="12"/>
  <c r="AJ22" i="12"/>
  <c r="AI22" i="12"/>
  <c r="AB22" i="12"/>
  <c r="AA22" i="12"/>
  <c r="Z22" i="12"/>
  <c r="Y22" i="12"/>
  <c r="X22" i="12"/>
  <c r="Q22" i="12"/>
  <c r="P22" i="12"/>
  <c r="O22" i="12"/>
  <c r="N22" i="12"/>
  <c r="M22" i="12"/>
  <c r="F22" i="12"/>
  <c r="E22" i="12"/>
  <c r="D22" i="12"/>
  <c r="C22" i="12"/>
  <c r="B22" i="12"/>
  <c r="Q21" i="12"/>
  <c r="P21" i="12"/>
  <c r="O21" i="12"/>
  <c r="N21" i="12"/>
  <c r="M21" i="12"/>
  <c r="F21" i="12"/>
  <c r="E21" i="12"/>
  <c r="D21" i="12"/>
  <c r="C21" i="12"/>
  <c r="B21" i="12"/>
  <c r="AL13" i="12"/>
  <c r="AB13" i="12"/>
  <c r="AM12" i="12"/>
  <c r="AL12" i="12"/>
  <c r="AK12" i="12"/>
  <c r="AJ12" i="12"/>
  <c r="AI12" i="12"/>
  <c r="AB12" i="12"/>
  <c r="AA12" i="12"/>
  <c r="Z12" i="12"/>
  <c r="Y12" i="12"/>
  <c r="X12" i="12"/>
  <c r="P12" i="12"/>
  <c r="F12" i="12"/>
  <c r="AM11" i="12"/>
  <c r="AL11" i="12"/>
  <c r="AK11" i="12"/>
  <c r="AJ11" i="12"/>
  <c r="AI11" i="12"/>
  <c r="AB11" i="12"/>
  <c r="AA11" i="12"/>
  <c r="Z11" i="12"/>
  <c r="Y11" i="12"/>
  <c r="X11" i="12"/>
  <c r="Q11" i="12"/>
  <c r="P11" i="12"/>
  <c r="O11" i="12"/>
  <c r="N11" i="12"/>
  <c r="M11" i="12"/>
  <c r="F11" i="12"/>
  <c r="E11" i="12"/>
  <c r="D11" i="12"/>
  <c r="C11" i="12"/>
  <c r="B11" i="12"/>
  <c r="AM10" i="12"/>
  <c r="AL10" i="12"/>
  <c r="AK10" i="12"/>
  <c r="AJ10" i="12"/>
  <c r="AI10" i="12"/>
  <c r="AB10" i="12"/>
  <c r="AA10" i="12"/>
  <c r="Z10" i="12"/>
  <c r="Y10" i="12"/>
  <c r="X10" i="12"/>
  <c r="Q10" i="12"/>
  <c r="P10" i="12"/>
  <c r="O10" i="12"/>
  <c r="N10" i="12"/>
  <c r="M10" i="12"/>
  <c r="F10" i="12"/>
  <c r="E10" i="12"/>
  <c r="D10" i="12"/>
  <c r="C10" i="12"/>
  <c r="B10" i="12"/>
  <c r="Q9" i="12"/>
  <c r="P9" i="12"/>
  <c r="O9" i="12"/>
  <c r="N9" i="12"/>
  <c r="M9" i="12"/>
  <c r="F9" i="12"/>
  <c r="E9" i="12"/>
  <c r="D9" i="12"/>
  <c r="C9" i="12"/>
  <c r="B9" i="12"/>
  <c r="H97" i="11"/>
  <c r="G97" i="11"/>
  <c r="F97" i="11"/>
  <c r="E97" i="11"/>
  <c r="D97" i="11"/>
  <c r="Y96" i="11"/>
  <c r="X96" i="11"/>
  <c r="W96" i="11"/>
  <c r="V96" i="11"/>
  <c r="U96" i="11"/>
  <c r="H96" i="11"/>
  <c r="G96" i="11"/>
  <c r="F96" i="11"/>
  <c r="E96" i="11"/>
  <c r="D96" i="11"/>
  <c r="Y95" i="11"/>
  <c r="X95" i="11"/>
  <c r="W95" i="11"/>
  <c r="V95" i="11"/>
  <c r="U95" i="11"/>
  <c r="H95" i="11"/>
  <c r="G95" i="11"/>
  <c r="F95" i="11"/>
  <c r="E95" i="11"/>
  <c r="D95" i="11"/>
  <c r="Y94" i="11"/>
  <c r="X94" i="11"/>
  <c r="W94" i="11"/>
  <c r="V94" i="11"/>
  <c r="U94" i="11"/>
  <c r="H85" i="11"/>
  <c r="G85" i="11"/>
  <c r="F85" i="11"/>
  <c r="E85" i="11"/>
  <c r="D85" i="11"/>
  <c r="Y84" i="11"/>
  <c r="X84" i="11"/>
  <c r="W84" i="11"/>
  <c r="V84" i="11"/>
  <c r="U84" i="11"/>
  <c r="H84" i="11"/>
  <c r="G84" i="11"/>
  <c r="F84" i="11"/>
  <c r="D84" i="11"/>
  <c r="Y83" i="11"/>
  <c r="X83" i="11"/>
  <c r="W83" i="11"/>
  <c r="U83" i="11"/>
  <c r="H83" i="11"/>
  <c r="G83" i="11"/>
  <c r="F83" i="11"/>
  <c r="E83" i="11"/>
  <c r="D83" i="11"/>
  <c r="Y82" i="11"/>
  <c r="X82" i="11"/>
  <c r="W82" i="11"/>
  <c r="V82" i="11"/>
  <c r="U82" i="11"/>
  <c r="I73" i="11"/>
  <c r="H73" i="11"/>
  <c r="G73" i="11"/>
  <c r="F73" i="11"/>
  <c r="E73" i="11"/>
  <c r="Z72" i="11"/>
  <c r="Y72" i="11"/>
  <c r="X72" i="11"/>
  <c r="W72" i="11"/>
  <c r="V72" i="11"/>
  <c r="I72" i="11"/>
  <c r="H72" i="11"/>
  <c r="G72" i="11"/>
  <c r="F72" i="11"/>
  <c r="E72" i="11"/>
  <c r="Z71" i="11"/>
  <c r="Y71" i="11"/>
  <c r="X71" i="11"/>
  <c r="W71" i="11"/>
  <c r="V71" i="11"/>
  <c r="I71" i="11"/>
  <c r="H71" i="11"/>
  <c r="G71" i="11"/>
  <c r="F71" i="11"/>
  <c r="E71" i="11"/>
  <c r="Z70" i="11"/>
  <c r="Y70" i="11"/>
  <c r="X70" i="11"/>
  <c r="W70" i="11"/>
  <c r="V70" i="11"/>
  <c r="I61" i="11"/>
  <c r="H61" i="11"/>
  <c r="G61" i="11"/>
  <c r="F61" i="11"/>
  <c r="E61" i="11"/>
  <c r="D61" i="11"/>
  <c r="Z60" i="11"/>
  <c r="Y60" i="11"/>
  <c r="X60" i="11"/>
  <c r="W60" i="11"/>
  <c r="V60" i="11"/>
  <c r="U60" i="11"/>
  <c r="I60" i="11"/>
  <c r="H60" i="11"/>
  <c r="G60" i="11"/>
  <c r="F60" i="11"/>
  <c r="E60" i="11"/>
  <c r="D60" i="11"/>
  <c r="Z59" i="11"/>
  <c r="Y59" i="11"/>
  <c r="X59" i="11"/>
  <c r="W59" i="11"/>
  <c r="V59" i="11"/>
  <c r="U59" i="11"/>
  <c r="I59" i="11"/>
  <c r="H59" i="11"/>
  <c r="G59" i="11"/>
  <c r="F59" i="11"/>
  <c r="E59" i="11"/>
  <c r="D59" i="11"/>
  <c r="Z58" i="11"/>
  <c r="Y58" i="11"/>
  <c r="X58" i="11"/>
  <c r="W58" i="11"/>
  <c r="V58" i="11"/>
  <c r="U58" i="11"/>
  <c r="H50" i="11"/>
  <c r="G50" i="11"/>
  <c r="F50" i="11"/>
  <c r="E50" i="11"/>
  <c r="D50" i="11"/>
  <c r="Y49" i="11"/>
  <c r="X49" i="11"/>
  <c r="W49" i="11"/>
  <c r="V49" i="11"/>
  <c r="U49" i="11"/>
  <c r="H49" i="11"/>
  <c r="G49" i="11"/>
  <c r="F49" i="11"/>
  <c r="E49" i="11"/>
  <c r="D49" i="11"/>
  <c r="Y48" i="11"/>
  <c r="X48" i="11"/>
  <c r="W48" i="11"/>
  <c r="V48" i="11"/>
  <c r="U48" i="11"/>
  <c r="H48" i="11"/>
  <c r="G48" i="11"/>
  <c r="F48" i="11"/>
  <c r="E48" i="11"/>
  <c r="D48" i="11"/>
  <c r="Y47" i="11"/>
  <c r="X47" i="11"/>
  <c r="W47" i="11"/>
  <c r="V47" i="11"/>
  <c r="U47" i="11"/>
  <c r="I35" i="11"/>
  <c r="H35" i="11"/>
  <c r="G35" i="11"/>
  <c r="F35" i="11"/>
  <c r="E35" i="11"/>
  <c r="D35" i="11"/>
  <c r="Z34" i="11"/>
  <c r="Y34" i="11"/>
  <c r="X34" i="11"/>
  <c r="W34" i="11"/>
  <c r="V34" i="11"/>
  <c r="U34" i="11"/>
  <c r="I34" i="11"/>
  <c r="H34" i="11"/>
  <c r="G34" i="11"/>
  <c r="F34" i="11"/>
  <c r="E34" i="11"/>
  <c r="D34" i="11"/>
  <c r="Z33" i="11"/>
  <c r="Y33" i="11"/>
  <c r="X33" i="11"/>
  <c r="W33" i="11"/>
  <c r="V33" i="11"/>
  <c r="U33" i="11"/>
  <c r="I33" i="11"/>
  <c r="H33" i="11"/>
  <c r="G33" i="11"/>
  <c r="F33" i="11"/>
  <c r="E33" i="11"/>
  <c r="D33" i="11"/>
  <c r="Z32" i="11"/>
  <c r="Y32" i="11"/>
  <c r="X32" i="11"/>
  <c r="W32" i="11"/>
  <c r="V32" i="11"/>
  <c r="U32" i="11"/>
  <c r="I24" i="11"/>
  <c r="H24" i="11"/>
  <c r="G24" i="11"/>
  <c r="F24" i="11"/>
  <c r="E24" i="11"/>
  <c r="D24" i="11"/>
  <c r="Z23" i="11"/>
  <c r="Y23" i="11"/>
  <c r="X23" i="11"/>
  <c r="W23" i="11"/>
  <c r="V23" i="11"/>
  <c r="U23" i="11"/>
  <c r="I23" i="11"/>
  <c r="H23" i="11"/>
  <c r="G23" i="11"/>
  <c r="F23" i="11"/>
  <c r="E23" i="11"/>
  <c r="D23" i="11"/>
  <c r="Z22" i="11"/>
  <c r="Y22" i="11"/>
  <c r="X22" i="11"/>
  <c r="W22" i="11"/>
  <c r="V22" i="11"/>
  <c r="U22" i="11"/>
  <c r="I22" i="11"/>
  <c r="H22" i="11"/>
  <c r="G22" i="11"/>
  <c r="F22" i="11"/>
  <c r="E22" i="11"/>
  <c r="D22" i="11"/>
  <c r="Z21" i="11"/>
  <c r="Y21" i="11"/>
  <c r="X21" i="11"/>
  <c r="W21" i="11"/>
  <c r="V21" i="11"/>
  <c r="U21" i="11"/>
  <c r="H11" i="11"/>
  <c r="G11" i="11"/>
  <c r="F11" i="11"/>
  <c r="E11" i="11"/>
  <c r="D11" i="11"/>
  <c r="Y10" i="11"/>
  <c r="X10" i="11"/>
  <c r="W10" i="11"/>
  <c r="V10" i="11"/>
  <c r="U10" i="11"/>
  <c r="H10" i="11"/>
  <c r="G10" i="11"/>
  <c r="F10" i="11"/>
  <c r="E10" i="11"/>
  <c r="D10" i="11"/>
  <c r="Y9" i="11"/>
  <c r="X9" i="11"/>
  <c r="W9" i="11"/>
  <c r="V9" i="11"/>
  <c r="U9" i="11"/>
  <c r="H9" i="11"/>
  <c r="G9" i="11"/>
  <c r="F9" i="11"/>
  <c r="E9" i="11"/>
  <c r="D9" i="11"/>
  <c r="Y8" i="11"/>
  <c r="X8" i="11"/>
  <c r="W8" i="11"/>
  <c r="V8" i="11"/>
  <c r="U8" i="11"/>
  <c r="H123" i="10"/>
  <c r="G123" i="10"/>
  <c r="F123" i="10"/>
  <c r="E123" i="10"/>
  <c r="D123" i="10"/>
  <c r="H122" i="10"/>
  <c r="G122" i="10"/>
  <c r="F122" i="10"/>
  <c r="E122" i="10"/>
  <c r="D122" i="10"/>
  <c r="H121" i="10"/>
  <c r="G121" i="10"/>
  <c r="F121" i="10"/>
  <c r="E121" i="10"/>
  <c r="D121" i="10"/>
  <c r="Y85" i="10"/>
  <c r="X85" i="10"/>
  <c r="W85" i="10"/>
  <c r="V85" i="10"/>
  <c r="U85" i="10"/>
  <c r="I85" i="10"/>
  <c r="H85" i="10"/>
  <c r="G85" i="10"/>
  <c r="F85" i="10"/>
  <c r="E85" i="10"/>
  <c r="Y84" i="10"/>
  <c r="X84" i="10"/>
  <c r="W84" i="10"/>
  <c r="V84" i="10"/>
  <c r="U84" i="10"/>
  <c r="I84" i="10"/>
  <c r="H84" i="10"/>
  <c r="G84" i="10"/>
  <c r="F84" i="10"/>
  <c r="E84" i="10"/>
  <c r="Y83" i="10"/>
  <c r="X83" i="10"/>
  <c r="W83" i="10"/>
  <c r="V83" i="10"/>
  <c r="U83" i="10"/>
  <c r="I83" i="10"/>
  <c r="H83" i="10"/>
  <c r="G83" i="10"/>
  <c r="F83" i="10"/>
  <c r="E83" i="10"/>
  <c r="X72" i="10"/>
  <c r="W72" i="10"/>
  <c r="V72" i="10"/>
  <c r="U72" i="10"/>
  <c r="H72" i="10"/>
  <c r="G72" i="10"/>
  <c r="F72" i="10"/>
  <c r="E72" i="10"/>
  <c r="X71" i="10"/>
  <c r="W71" i="10"/>
  <c r="V71" i="10"/>
  <c r="U71" i="10"/>
  <c r="H71" i="10"/>
  <c r="G71" i="10"/>
  <c r="F71" i="10"/>
  <c r="E71" i="10"/>
  <c r="X70" i="10"/>
  <c r="W70" i="10"/>
  <c r="V70" i="10"/>
  <c r="U70" i="10"/>
  <c r="T70" i="10"/>
  <c r="H70" i="10"/>
  <c r="G70" i="10"/>
  <c r="F70" i="10"/>
  <c r="E70" i="10"/>
  <c r="D70" i="10"/>
  <c r="Y60" i="10"/>
  <c r="X60" i="10"/>
  <c r="W60" i="10"/>
  <c r="V60" i="10"/>
  <c r="U60" i="10"/>
  <c r="I60" i="10"/>
  <c r="H60" i="10"/>
  <c r="G60" i="10"/>
  <c r="F60" i="10"/>
  <c r="E60" i="10"/>
  <c r="Y59" i="10"/>
  <c r="X59" i="10"/>
  <c r="W59" i="10"/>
  <c r="V59" i="10"/>
  <c r="U59" i="10"/>
  <c r="I59" i="10"/>
  <c r="H59" i="10"/>
  <c r="G59" i="10"/>
  <c r="F59" i="10"/>
  <c r="E59" i="10"/>
  <c r="Y58" i="10"/>
  <c r="X58" i="10"/>
  <c r="W58" i="10"/>
  <c r="V58" i="10"/>
  <c r="U58" i="10"/>
  <c r="I58" i="10"/>
  <c r="H58" i="10"/>
  <c r="G58" i="10"/>
  <c r="F58" i="10"/>
  <c r="E58" i="10"/>
  <c r="X48" i="10"/>
  <c r="W48" i="10"/>
  <c r="V48" i="10"/>
  <c r="U48" i="10"/>
  <c r="T48" i="10"/>
  <c r="H48" i="10"/>
  <c r="G48" i="10"/>
  <c r="F48" i="10"/>
  <c r="E48" i="10"/>
  <c r="D48" i="10"/>
  <c r="X47" i="10"/>
  <c r="W47" i="10"/>
  <c r="V47" i="10"/>
  <c r="T47" i="10"/>
  <c r="H47" i="10"/>
  <c r="G47" i="10"/>
  <c r="F47" i="10"/>
  <c r="D47" i="10"/>
  <c r="X46" i="10"/>
  <c r="W46" i="10"/>
  <c r="V46" i="10"/>
  <c r="U46" i="10"/>
  <c r="T46" i="10"/>
  <c r="H46" i="10"/>
  <c r="G46" i="10"/>
  <c r="F46" i="10"/>
  <c r="E46" i="10"/>
  <c r="D46" i="10"/>
  <c r="Z36" i="10"/>
  <c r="Y36" i="10"/>
  <c r="X36" i="10"/>
  <c r="W36" i="10"/>
  <c r="V36" i="10"/>
  <c r="U36" i="10"/>
  <c r="T36" i="10"/>
  <c r="J36" i="10"/>
  <c r="I36" i="10"/>
  <c r="H36" i="10"/>
  <c r="G36" i="10"/>
  <c r="F36" i="10"/>
  <c r="E36" i="10"/>
  <c r="D36" i="10"/>
  <c r="Z35" i="10"/>
  <c r="Y35" i="10"/>
  <c r="X35" i="10"/>
  <c r="W35" i="10"/>
  <c r="V35" i="10"/>
  <c r="U35" i="10"/>
  <c r="T35" i="10"/>
  <c r="J35" i="10"/>
  <c r="I35" i="10"/>
  <c r="H35" i="10"/>
  <c r="G35" i="10"/>
  <c r="F35" i="10"/>
  <c r="E35" i="10"/>
  <c r="D35" i="10"/>
  <c r="Z34" i="10"/>
  <c r="Y34" i="10"/>
  <c r="X34" i="10"/>
  <c r="W34" i="10"/>
  <c r="V34" i="10"/>
  <c r="U34" i="10"/>
  <c r="T34" i="10"/>
  <c r="J34" i="10"/>
  <c r="I34" i="10"/>
  <c r="H34" i="10"/>
  <c r="G34" i="10"/>
  <c r="F34" i="10"/>
  <c r="E34" i="10"/>
  <c r="D34" i="10"/>
  <c r="X24" i="10"/>
  <c r="W24" i="10"/>
  <c r="V24" i="10"/>
  <c r="U24" i="10"/>
  <c r="T24" i="10"/>
  <c r="H24" i="10"/>
  <c r="G24" i="10"/>
  <c r="F24" i="10"/>
  <c r="E24" i="10"/>
  <c r="D24" i="10"/>
  <c r="X23" i="10"/>
  <c r="W23" i="10"/>
  <c r="V23" i="10"/>
  <c r="U23" i="10"/>
  <c r="T23" i="10"/>
  <c r="H23" i="10"/>
  <c r="G23" i="10"/>
  <c r="F23" i="10"/>
  <c r="E23" i="10"/>
  <c r="D23" i="10"/>
  <c r="X22" i="10"/>
  <c r="W22" i="10"/>
  <c r="V22" i="10"/>
  <c r="U22" i="10"/>
  <c r="T22" i="10"/>
  <c r="H22" i="10"/>
  <c r="G22" i="10"/>
  <c r="F22" i="10"/>
  <c r="E22" i="10"/>
  <c r="D22" i="10"/>
  <c r="X12" i="10"/>
  <c r="W12" i="10"/>
  <c r="V12" i="10"/>
  <c r="U12" i="10"/>
  <c r="T12" i="10"/>
  <c r="H12" i="10"/>
  <c r="G12" i="10"/>
  <c r="F12" i="10"/>
  <c r="E12" i="10"/>
  <c r="D12" i="10"/>
  <c r="X11" i="10"/>
  <c r="W11" i="10"/>
  <c r="V11" i="10"/>
  <c r="U11" i="10"/>
  <c r="T11" i="10"/>
  <c r="H11" i="10"/>
  <c r="G11" i="10"/>
  <c r="F11" i="10"/>
  <c r="E11" i="10"/>
  <c r="D11" i="10"/>
  <c r="X10" i="10"/>
  <c r="W10" i="10"/>
  <c r="V10" i="10"/>
  <c r="U10" i="10"/>
  <c r="T10" i="10"/>
  <c r="H10" i="10"/>
  <c r="G10" i="10"/>
  <c r="F10" i="10"/>
  <c r="E10" i="10"/>
  <c r="D10" i="10"/>
  <c r="AJ150" i="1"/>
  <c r="AI150" i="1"/>
  <c r="AH150" i="1"/>
  <c r="AG150" i="1"/>
  <c r="AF150" i="1"/>
  <c r="AJ149" i="1"/>
  <c r="AI149" i="1"/>
  <c r="AH149" i="1"/>
  <c r="AG149" i="1"/>
  <c r="AF149" i="1"/>
  <c r="AJ148" i="1"/>
  <c r="AI148" i="1"/>
  <c r="AH148" i="1"/>
  <c r="AG148" i="1"/>
  <c r="AF148" i="1"/>
  <c r="H123" i="1"/>
  <c r="G123" i="1"/>
  <c r="F123" i="1"/>
  <c r="E123" i="1"/>
  <c r="D123" i="1"/>
  <c r="H122" i="1"/>
  <c r="G122" i="1"/>
  <c r="F122" i="1"/>
  <c r="E122" i="1"/>
  <c r="D122" i="1"/>
  <c r="H121" i="1"/>
  <c r="G121" i="1"/>
  <c r="F121" i="1"/>
  <c r="E121" i="1"/>
  <c r="D121" i="1"/>
  <c r="Y111" i="1"/>
  <c r="X111" i="1"/>
  <c r="W111" i="1"/>
  <c r="V111" i="1"/>
  <c r="U111" i="1"/>
  <c r="H111" i="1"/>
  <c r="G111" i="1"/>
  <c r="F111" i="1"/>
  <c r="E111" i="1"/>
  <c r="D111" i="1"/>
  <c r="Y110" i="1"/>
  <c r="X110" i="1"/>
  <c r="W110" i="1"/>
  <c r="V110" i="1"/>
  <c r="U110" i="1"/>
  <c r="H110" i="1"/>
  <c r="G110" i="1"/>
  <c r="F110" i="1"/>
  <c r="E110" i="1"/>
  <c r="D110" i="1"/>
  <c r="Y109" i="1"/>
  <c r="X109" i="1"/>
  <c r="W109" i="1"/>
  <c r="V109" i="1"/>
  <c r="U109" i="1"/>
  <c r="H109" i="1"/>
  <c r="G109" i="1"/>
  <c r="F109" i="1"/>
  <c r="E109" i="1"/>
  <c r="D109" i="1"/>
  <c r="Y99" i="1"/>
  <c r="X99" i="1"/>
  <c r="W99" i="1"/>
  <c r="V99" i="1"/>
  <c r="U99" i="1"/>
  <c r="H99" i="1"/>
  <c r="G99" i="1"/>
  <c r="F99" i="1"/>
  <c r="E99" i="1"/>
  <c r="D99" i="1"/>
  <c r="Y98" i="1"/>
  <c r="X98" i="1"/>
  <c r="W98" i="1"/>
  <c r="V98" i="1"/>
  <c r="U98" i="1"/>
  <c r="H98" i="1"/>
  <c r="G98" i="1"/>
  <c r="F98" i="1"/>
  <c r="E98" i="1"/>
  <c r="D98" i="1"/>
  <c r="Y97" i="1"/>
  <c r="X97" i="1"/>
  <c r="W97" i="1"/>
  <c r="V97" i="1"/>
  <c r="U97" i="1"/>
  <c r="H97" i="1"/>
  <c r="G97" i="1"/>
  <c r="F97" i="1"/>
  <c r="E97" i="1"/>
  <c r="D97" i="1"/>
  <c r="Y85" i="1"/>
  <c r="X85" i="1"/>
  <c r="W85" i="1"/>
  <c r="V85" i="1"/>
  <c r="U85" i="1"/>
  <c r="H85" i="1"/>
  <c r="G85" i="1"/>
  <c r="F85" i="1"/>
  <c r="E85" i="1"/>
  <c r="D85" i="1"/>
  <c r="Y84" i="1"/>
  <c r="X84" i="1"/>
  <c r="W84" i="1"/>
  <c r="V84" i="1"/>
  <c r="U84" i="1"/>
  <c r="H84" i="1"/>
  <c r="G84" i="1"/>
  <c r="F84" i="1"/>
  <c r="E84" i="1"/>
  <c r="D84" i="1"/>
  <c r="Y83" i="1"/>
  <c r="X83" i="1"/>
  <c r="W83" i="1"/>
  <c r="V83" i="1"/>
  <c r="U83" i="1"/>
  <c r="H83" i="1"/>
  <c r="G83" i="1"/>
  <c r="F83" i="1"/>
  <c r="E83" i="1"/>
  <c r="D83" i="1"/>
  <c r="Y72" i="1"/>
  <c r="X72" i="1"/>
  <c r="W72" i="1"/>
  <c r="V72" i="1"/>
  <c r="U72" i="1"/>
  <c r="H72" i="1"/>
  <c r="G72" i="1"/>
  <c r="F72" i="1"/>
  <c r="E72" i="1"/>
  <c r="D72" i="1"/>
  <c r="Y71" i="1"/>
  <c r="X71" i="1"/>
  <c r="W71" i="1"/>
  <c r="V71" i="1"/>
  <c r="U71" i="1"/>
  <c r="H71" i="1"/>
  <c r="G71" i="1"/>
  <c r="F71" i="1"/>
  <c r="E71" i="1"/>
  <c r="D71" i="1"/>
  <c r="Y70" i="1"/>
  <c r="X70" i="1"/>
  <c r="W70" i="1"/>
  <c r="V70" i="1"/>
  <c r="U70" i="1"/>
  <c r="H70" i="1"/>
  <c r="G70" i="1"/>
  <c r="F70" i="1"/>
  <c r="E70" i="1"/>
  <c r="D70" i="1"/>
  <c r="Y60" i="1"/>
  <c r="X60" i="1"/>
  <c r="W60" i="1"/>
  <c r="V60" i="1"/>
  <c r="U60" i="1"/>
  <c r="H60" i="1"/>
  <c r="G60" i="1"/>
  <c r="F60" i="1"/>
  <c r="E60" i="1"/>
  <c r="D60" i="1"/>
  <c r="Y59" i="1"/>
  <c r="X59" i="1"/>
  <c r="W59" i="1"/>
  <c r="V59" i="1"/>
  <c r="U59" i="1"/>
  <c r="H59" i="1"/>
  <c r="G59" i="1"/>
  <c r="F59" i="1"/>
  <c r="E59" i="1"/>
  <c r="D59" i="1"/>
  <c r="Y58" i="1"/>
  <c r="X58" i="1"/>
  <c r="W58" i="1"/>
  <c r="V58" i="1"/>
  <c r="U58" i="1"/>
  <c r="H58" i="1"/>
  <c r="G58" i="1"/>
  <c r="F58" i="1"/>
  <c r="E58" i="1"/>
  <c r="D58" i="1"/>
  <c r="AA48" i="1"/>
  <c r="Z48" i="1"/>
  <c r="Y48" i="1"/>
  <c r="X48" i="1"/>
  <c r="W48" i="1"/>
  <c r="V48" i="1"/>
  <c r="U48" i="1"/>
  <c r="J48" i="1"/>
  <c r="I48" i="1"/>
  <c r="H48" i="1"/>
  <c r="G48" i="1"/>
  <c r="F48" i="1"/>
  <c r="E48" i="1"/>
  <c r="D48" i="1"/>
  <c r="AA47" i="1"/>
  <c r="Z47" i="1"/>
  <c r="Y47" i="1"/>
  <c r="X47" i="1"/>
  <c r="W47" i="1"/>
  <c r="V47" i="1"/>
  <c r="U47" i="1"/>
  <c r="J47" i="1"/>
  <c r="I47" i="1"/>
  <c r="H47" i="1"/>
  <c r="G47" i="1"/>
  <c r="F47" i="1"/>
  <c r="E47" i="1"/>
  <c r="D47" i="1"/>
  <c r="AA46" i="1"/>
  <c r="Z46" i="1"/>
  <c r="Y46" i="1"/>
  <c r="X46" i="1"/>
  <c r="W46" i="1"/>
  <c r="V46" i="1"/>
  <c r="U46" i="1"/>
  <c r="J46" i="1"/>
  <c r="I46" i="1"/>
  <c r="H46" i="1"/>
  <c r="G46" i="1"/>
  <c r="F46" i="1"/>
  <c r="E46" i="1"/>
  <c r="D46" i="1"/>
  <c r="AA36" i="1"/>
  <c r="Z36" i="1"/>
  <c r="Y36" i="1"/>
  <c r="X36" i="1"/>
  <c r="W36" i="1"/>
  <c r="V36" i="1"/>
  <c r="U36" i="1"/>
  <c r="J36" i="1"/>
  <c r="I36" i="1"/>
  <c r="H36" i="1"/>
  <c r="G36" i="1"/>
  <c r="F36" i="1"/>
  <c r="E36" i="1"/>
  <c r="D36" i="1"/>
  <c r="AA35" i="1"/>
  <c r="Z35" i="1"/>
  <c r="Y35" i="1"/>
  <c r="X35" i="1"/>
  <c r="W35" i="1"/>
  <c r="V35" i="1"/>
  <c r="U35" i="1"/>
  <c r="J35" i="1"/>
  <c r="I35" i="1"/>
  <c r="H35" i="1"/>
  <c r="G35" i="1"/>
  <c r="F35" i="1"/>
  <c r="E35" i="1"/>
  <c r="D35" i="1"/>
  <c r="AA34" i="1"/>
  <c r="Z34" i="1"/>
  <c r="Y34" i="1"/>
  <c r="X34" i="1"/>
  <c r="W34" i="1"/>
  <c r="V34" i="1"/>
  <c r="U34" i="1"/>
  <c r="J34" i="1"/>
  <c r="I34" i="1"/>
  <c r="H34" i="1"/>
  <c r="G34" i="1"/>
  <c r="F34" i="1"/>
  <c r="E34" i="1"/>
  <c r="D34" i="1"/>
  <c r="Y24" i="1"/>
  <c r="X24" i="1"/>
  <c r="W24" i="1"/>
  <c r="V24" i="1"/>
  <c r="U24" i="1"/>
  <c r="H24" i="1"/>
  <c r="G24" i="1"/>
  <c r="F24" i="1"/>
  <c r="E24" i="1"/>
  <c r="D24" i="1"/>
  <c r="Y23" i="1"/>
  <c r="X23" i="1"/>
  <c r="W23" i="1"/>
  <c r="V23" i="1"/>
  <c r="U23" i="1"/>
  <c r="H23" i="1"/>
  <c r="G23" i="1"/>
  <c r="F23" i="1"/>
  <c r="E23" i="1"/>
  <c r="D23" i="1"/>
  <c r="Y22" i="1"/>
  <c r="X22" i="1"/>
  <c r="W22" i="1"/>
  <c r="V22" i="1"/>
  <c r="U22" i="1"/>
  <c r="H22" i="1"/>
  <c r="G22" i="1"/>
  <c r="F22" i="1"/>
  <c r="E22" i="1"/>
  <c r="D22" i="1"/>
  <c r="Y12" i="1"/>
  <c r="X12" i="1"/>
  <c r="W12" i="1"/>
  <c r="V12" i="1"/>
  <c r="U12" i="1"/>
  <c r="H12" i="1"/>
  <c r="G12" i="1"/>
  <c r="F12" i="1"/>
  <c r="E12" i="1"/>
  <c r="D12" i="1"/>
  <c r="Y11" i="1"/>
  <c r="X11" i="1"/>
  <c r="W11" i="1"/>
  <c r="V11" i="1"/>
  <c r="U11" i="1"/>
  <c r="H11" i="1"/>
  <c r="G11" i="1"/>
  <c r="F11" i="1"/>
  <c r="E11" i="1"/>
  <c r="D11" i="1"/>
  <c r="Y10" i="1"/>
  <c r="X10" i="1"/>
  <c r="W10" i="1"/>
  <c r="V10" i="1"/>
  <c r="U10" i="1"/>
  <c r="H10" i="1"/>
  <c r="G10" i="1"/>
  <c r="F10" i="1"/>
  <c r="E10" i="1"/>
  <c r="D10" i="1"/>
  <c r="S45" i="5"/>
  <c r="R45" i="5"/>
  <c r="S44" i="5"/>
  <c r="R44" i="5"/>
  <c r="S43" i="5"/>
  <c r="R43" i="5"/>
  <c r="S42" i="5"/>
  <c r="R42" i="5"/>
  <c r="S41" i="5"/>
  <c r="R41" i="5"/>
  <c r="S40" i="5"/>
  <c r="R40" i="5"/>
  <c r="S39" i="5"/>
  <c r="R39" i="5"/>
  <c r="S38" i="5"/>
  <c r="R38" i="5"/>
  <c r="S37" i="5"/>
  <c r="R37" i="5"/>
  <c r="S36" i="5"/>
  <c r="R36" i="5"/>
  <c r="S35" i="5"/>
  <c r="R35" i="5"/>
  <c r="S34" i="5"/>
  <c r="R34" i="5"/>
  <c r="S33" i="5"/>
  <c r="R33" i="5"/>
  <c r="S32" i="5"/>
  <c r="R32" i="5"/>
  <c r="AB21" i="5"/>
  <c r="AA21" i="5"/>
  <c r="Z21" i="5"/>
  <c r="Y21" i="5"/>
  <c r="X21" i="5"/>
  <c r="W21" i="5"/>
  <c r="V21" i="5"/>
  <c r="U21" i="5"/>
  <c r="AB20" i="5"/>
  <c r="AA20" i="5"/>
  <c r="Z20" i="5"/>
  <c r="Y20" i="5"/>
  <c r="X20" i="5"/>
  <c r="W20" i="5"/>
  <c r="V20" i="5"/>
  <c r="U20" i="5"/>
  <c r="AB19" i="5"/>
  <c r="AA19" i="5"/>
  <c r="Z19" i="5"/>
  <c r="Y19" i="5"/>
  <c r="X19" i="5"/>
  <c r="W19" i="5"/>
  <c r="V19" i="5"/>
  <c r="U19" i="5"/>
  <c r="AB18" i="5"/>
  <c r="AA18" i="5"/>
  <c r="Z18" i="5"/>
  <c r="Y18" i="5"/>
  <c r="X18" i="5"/>
  <c r="W18" i="5"/>
  <c r="V18" i="5"/>
  <c r="U18" i="5"/>
  <c r="AB17" i="5"/>
  <c r="AA17" i="5"/>
  <c r="Z17" i="5"/>
  <c r="Y17" i="5"/>
  <c r="X17" i="5"/>
  <c r="W17" i="5"/>
  <c r="V17" i="5"/>
  <c r="U17" i="5"/>
  <c r="AB16" i="5"/>
  <c r="AA16" i="5"/>
  <c r="Z16" i="5"/>
  <c r="Y16" i="5"/>
  <c r="X16" i="5"/>
  <c r="W16" i="5"/>
  <c r="V16" i="5"/>
  <c r="U16" i="5"/>
  <c r="AB15" i="5"/>
  <c r="AA15" i="5"/>
  <c r="Z15" i="5"/>
  <c r="Y15" i="5"/>
  <c r="X15" i="5"/>
  <c r="W15" i="5"/>
  <c r="V15" i="5"/>
  <c r="U15" i="5"/>
  <c r="AB14" i="5"/>
  <c r="AA14" i="5"/>
  <c r="Z14" i="5"/>
  <c r="Y14" i="5"/>
  <c r="X14" i="5"/>
  <c r="W14" i="5"/>
  <c r="V14" i="5"/>
  <c r="U14" i="5"/>
  <c r="F14" i="5"/>
  <c r="AB13" i="5"/>
  <c r="AA13" i="5"/>
  <c r="Z13" i="5"/>
  <c r="Y13" i="5"/>
  <c r="X13" i="5"/>
  <c r="W13" i="5"/>
  <c r="V13" i="5"/>
  <c r="U13" i="5"/>
  <c r="AB12" i="5"/>
  <c r="AA12" i="5"/>
  <c r="Z12" i="5"/>
  <c r="Y12" i="5"/>
  <c r="X12" i="5"/>
  <c r="W12" i="5"/>
  <c r="V12" i="5"/>
  <c r="U12" i="5"/>
  <c r="AB11" i="5"/>
  <c r="AA11" i="5"/>
  <c r="Z11" i="5"/>
  <c r="Y11" i="5"/>
  <c r="X11" i="5"/>
  <c r="W11" i="5"/>
  <c r="V11" i="5"/>
  <c r="U11" i="5"/>
  <c r="AB10" i="5"/>
  <c r="AA10" i="5"/>
  <c r="Z10" i="5"/>
  <c r="Y10" i="5"/>
  <c r="X10" i="5"/>
  <c r="W10" i="5"/>
  <c r="V10" i="5"/>
  <c r="U10" i="5"/>
  <c r="AB9" i="5"/>
  <c r="AA9" i="5"/>
  <c r="Z9" i="5"/>
  <c r="Y9" i="5"/>
  <c r="X9" i="5"/>
  <c r="W9" i="5"/>
  <c r="V9" i="5"/>
  <c r="U9" i="5"/>
  <c r="AB8" i="5"/>
  <c r="AA8" i="5"/>
  <c r="Z8" i="5"/>
  <c r="Y8" i="5"/>
  <c r="X8" i="5"/>
  <c r="W8" i="5"/>
  <c r="V8" i="5"/>
  <c r="U8" i="5"/>
  <c r="AB7" i="5"/>
  <c r="AA7" i="5"/>
  <c r="Z7" i="5"/>
  <c r="Y7" i="5"/>
  <c r="X7" i="5"/>
  <c r="W7" i="5"/>
  <c r="V7" i="5"/>
  <c r="U7" i="5"/>
  <c r="AB6" i="5"/>
  <c r="AA6" i="5"/>
  <c r="Z6" i="5"/>
  <c r="Y6" i="5"/>
  <c r="X6" i="5"/>
  <c r="W6" i="5"/>
  <c r="V6" i="5"/>
  <c r="U6" i="5"/>
</calcChain>
</file>

<file path=xl/comments1.xml><?xml version="1.0" encoding="utf-8"?>
<comments xmlns="http://schemas.openxmlformats.org/spreadsheetml/2006/main">
  <authors>
    <author>BIOPROCESOS</author>
  </authors>
  <commentList>
    <comment ref="H67" authorId="0" shapeId="0">
      <text>
        <r>
          <rPr>
            <b/>
            <sz val="9"/>
            <color indexed="81"/>
            <rFont val="Tahoma"/>
            <family val="2"/>
          </rPr>
          <t>BIOPROCESOS:</t>
        </r>
        <r>
          <rPr>
            <sz val="9"/>
            <color indexed="81"/>
            <rFont val="Tahoma"/>
            <family val="2"/>
          </rPr>
          <t xml:space="preserve">
No me fío un pescado, porque pasó parecido a la contaminación de pequeñas colonias</t>
        </r>
      </text>
    </comment>
    <comment ref="Y67" authorId="0" shapeId="0">
      <text>
        <r>
          <rPr>
            <b/>
            <sz val="9"/>
            <color indexed="81"/>
            <rFont val="Tahoma"/>
            <family val="2"/>
          </rPr>
          <t>BIOPROCESOS:</t>
        </r>
        <r>
          <rPr>
            <sz val="9"/>
            <color indexed="81"/>
            <rFont val="Tahoma"/>
            <family val="2"/>
          </rPr>
          <t xml:space="preserve">
No me fío un pescado, porque pasó parecido a la contaminación de pequeñas colonias</t>
        </r>
      </text>
    </comment>
    <comment ref="E106" authorId="0" shapeId="0">
      <text>
        <r>
          <rPr>
            <b/>
            <sz val="9"/>
            <color indexed="81"/>
            <rFont val="Tahoma"/>
            <family val="2"/>
          </rPr>
          <t>BIOPROCESOS:</t>
        </r>
        <r>
          <rPr>
            <sz val="9"/>
            <color indexed="81"/>
            <rFont val="Tahoma"/>
            <family val="2"/>
          </rPr>
          <t xml:space="preserve">
cesped
</t>
        </r>
      </text>
    </comment>
    <comment ref="V106" authorId="0" shapeId="0">
      <text>
        <r>
          <rPr>
            <b/>
            <sz val="9"/>
            <color indexed="81"/>
            <rFont val="Tahoma"/>
            <family val="2"/>
          </rPr>
          <t>BIOPROCESOS:</t>
        </r>
        <r>
          <rPr>
            <sz val="9"/>
            <color indexed="81"/>
            <rFont val="Tahoma"/>
            <family val="2"/>
          </rPr>
          <t xml:space="preserve">
cesped
</t>
        </r>
      </text>
    </comment>
  </commentList>
</comments>
</file>

<file path=xl/comments2.xml><?xml version="1.0" encoding="utf-8"?>
<comments xmlns="http://schemas.openxmlformats.org/spreadsheetml/2006/main">
  <authors>
    <author>Pablo Blanco</author>
  </authors>
  <commentList>
    <comment ref="E7" authorId="0" shapeId="0">
      <text>
        <r>
          <rPr>
            <b/>
            <sz val="9"/>
            <color indexed="81"/>
            <rFont val="Tahoma"/>
            <family val="2"/>
          </rPr>
          <t>Pablo Blanco:</t>
        </r>
        <r>
          <rPr>
            <sz val="9"/>
            <color indexed="81"/>
            <rFont val="Tahoma"/>
            <family val="2"/>
          </rPr>
          <t xml:space="preserve">
Cespede
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</rPr>
          <t>Pablo Blanco:</t>
        </r>
        <r>
          <rPr>
            <sz val="9"/>
            <color indexed="81"/>
            <rFont val="Tahoma"/>
            <family val="2"/>
          </rPr>
          <t xml:space="preserve">
Asimilable al control</t>
        </r>
      </text>
    </comment>
  </commentList>
</comments>
</file>

<file path=xl/comments3.xml><?xml version="1.0" encoding="utf-8"?>
<comments xmlns="http://schemas.openxmlformats.org/spreadsheetml/2006/main">
  <authors>
    <author>Pablo Blanco</author>
  </authors>
  <commentList>
    <comment ref="V91" authorId="0" shapeId="0">
      <text>
        <r>
          <rPr>
            <b/>
            <sz val="9"/>
            <color indexed="81"/>
            <rFont val="Tahoma"/>
            <family val="2"/>
          </rPr>
          <t>Pablo Blanco:</t>
        </r>
        <r>
          <rPr>
            <sz val="9"/>
            <color indexed="81"/>
            <rFont val="Tahoma"/>
            <family val="2"/>
          </rPr>
          <t xml:space="preserve">
Cespede
</t>
        </r>
      </text>
    </comment>
    <comment ref="W91" authorId="0" shapeId="0">
      <text>
        <r>
          <rPr>
            <b/>
            <sz val="9"/>
            <color indexed="81"/>
            <rFont val="Tahoma"/>
            <family val="2"/>
          </rPr>
          <t>Pablo Blanco:</t>
        </r>
        <r>
          <rPr>
            <sz val="9"/>
            <color indexed="81"/>
            <rFont val="Tahoma"/>
            <family val="2"/>
          </rPr>
          <t xml:space="preserve">
Asimilable al control</t>
        </r>
      </text>
    </comment>
    <comment ref="E92" authorId="0" shapeId="0">
      <text>
        <r>
          <rPr>
            <b/>
            <sz val="9"/>
            <color indexed="81"/>
            <rFont val="Tahoma"/>
            <family val="2"/>
          </rPr>
          <t>Pablo Blanco:</t>
        </r>
        <r>
          <rPr>
            <sz val="9"/>
            <color indexed="81"/>
            <rFont val="Tahoma"/>
            <family val="2"/>
          </rPr>
          <t xml:space="preserve">
Cespede
</t>
        </r>
      </text>
    </comment>
    <comment ref="F92" authorId="0" shapeId="0">
      <text>
        <r>
          <rPr>
            <b/>
            <sz val="9"/>
            <color indexed="81"/>
            <rFont val="Tahoma"/>
            <family val="2"/>
          </rPr>
          <t>Pablo Blanco:</t>
        </r>
        <r>
          <rPr>
            <sz val="9"/>
            <color indexed="81"/>
            <rFont val="Tahoma"/>
            <family val="2"/>
          </rPr>
          <t xml:space="preserve">
Asimilable al control</t>
        </r>
      </text>
    </comment>
  </commentList>
</comments>
</file>

<file path=xl/sharedStrings.xml><?xml version="1.0" encoding="utf-8"?>
<sst xmlns="http://schemas.openxmlformats.org/spreadsheetml/2006/main" count="1375" uniqueCount="150">
  <si>
    <t>Muestra</t>
  </si>
  <si>
    <t>Tiempo (h)</t>
  </si>
  <si>
    <t>Dil. -5</t>
  </si>
  <si>
    <t>A</t>
  </si>
  <si>
    <t>B</t>
  </si>
  <si>
    <t>Promedio</t>
  </si>
  <si>
    <t>UFC/mL</t>
  </si>
  <si>
    <t>C</t>
  </si>
  <si>
    <t>Dil. -3</t>
  </si>
  <si>
    <t>Control 4% Tiosulfato</t>
  </si>
  <si>
    <t>Nº de colonias</t>
  </si>
  <si>
    <t>&gt;300</t>
  </si>
  <si>
    <r>
      <t>[H</t>
    </r>
    <r>
      <rPr>
        <b/>
        <vertAlign val="subscript"/>
        <sz val="10"/>
        <color theme="7" tint="0.79998168889431442"/>
        <rFont val="Century Gothic"/>
        <family val="2"/>
      </rPr>
      <t>2</t>
    </r>
    <r>
      <rPr>
        <b/>
        <sz val="10"/>
        <color theme="7" tint="0.79998168889431442"/>
        <rFont val="Century Gothic"/>
        <family val="2"/>
      </rPr>
      <t>O</t>
    </r>
    <r>
      <rPr>
        <b/>
        <vertAlign val="subscript"/>
        <sz val="10"/>
        <color theme="7" tint="0.79998168889431442"/>
        <rFont val="Century Gothic"/>
        <family val="2"/>
      </rPr>
      <t>2</t>
    </r>
    <r>
      <rPr>
        <b/>
        <sz val="10"/>
        <color theme="7" tint="0.79998168889431442"/>
        <rFont val="Century Gothic"/>
        <family val="2"/>
      </rPr>
      <t>] (mg/L)</t>
    </r>
  </si>
  <si>
    <t>Réplica 1</t>
  </si>
  <si>
    <t>Réplica 2</t>
  </si>
  <si>
    <t>Réplica 3</t>
  </si>
  <si>
    <t>Desviación</t>
  </si>
  <si>
    <t>Ensayo 2</t>
  </si>
  <si>
    <t>Ensayo 3</t>
  </si>
  <si>
    <t>Ensayo 4</t>
  </si>
  <si>
    <t>Nº de colonias (5 min)</t>
  </si>
  <si>
    <t>Nº de colonias (15 min)</t>
  </si>
  <si>
    <t xml:space="preserve">Inicial </t>
  </si>
  <si>
    <t>Ensayo 1</t>
  </si>
  <si>
    <t>pH</t>
  </si>
  <si>
    <t xml:space="preserve">Control </t>
  </si>
  <si>
    <t>Dil. -1</t>
  </si>
  <si>
    <t>Dil. -2</t>
  </si>
  <si>
    <t>Dil.  -2</t>
  </si>
  <si>
    <t>Dil.  -1</t>
  </si>
  <si>
    <t/>
  </si>
  <si>
    <t>Fe</t>
  </si>
  <si>
    <t>Ensayo</t>
  </si>
  <si>
    <t>Pruebas</t>
  </si>
  <si>
    <t>UFC/mL 5 min)</t>
  </si>
  <si>
    <t>UFC/mL 15 min)</t>
  </si>
  <si>
    <t>%</t>
  </si>
  <si>
    <t>Log</t>
  </si>
  <si>
    <t>% log sin blanco</t>
  </si>
  <si>
    <t>Log (C/Ci)</t>
  </si>
  <si>
    <t>PMS</t>
  </si>
  <si>
    <t>5 mM</t>
  </si>
  <si>
    <t>0,5 mM</t>
  </si>
  <si>
    <t>7,5 mM</t>
  </si>
  <si>
    <t>x</t>
  </si>
  <si>
    <t>&gt; 300</t>
  </si>
  <si>
    <t>5 min</t>
  </si>
  <si>
    <t>15 min</t>
  </si>
  <si>
    <t xml:space="preserve">x </t>
  </si>
  <si>
    <t>1 mM</t>
  </si>
  <si>
    <t>Ensayo 6</t>
  </si>
  <si>
    <t>Ensayo 5</t>
  </si>
  <si>
    <t>Dil.  -3</t>
  </si>
  <si>
    <t>Ensayo 7</t>
  </si>
  <si>
    <t>Ensayo 8</t>
  </si>
  <si>
    <t>Dil. -1/6</t>
  </si>
  <si>
    <t>Dil.  -1/5</t>
  </si>
  <si>
    <t>N.A</t>
  </si>
  <si>
    <t>Dil.  - 1/3</t>
  </si>
  <si>
    <t>Dil.  -1/6</t>
  </si>
  <si>
    <t>Control</t>
  </si>
  <si>
    <t>Dil.  -</t>
  </si>
  <si>
    <t>Dil. -</t>
  </si>
  <si>
    <t>Ensayo 9</t>
  </si>
  <si>
    <t>Dil. -4</t>
  </si>
  <si>
    <t>CONTROL</t>
  </si>
  <si>
    <t>Dil. -1/3</t>
  </si>
  <si>
    <t>Dil. -1/8</t>
  </si>
  <si>
    <t>EXPERIMENTO 3</t>
  </si>
  <si>
    <t>EXPERIMENTO 2</t>
  </si>
  <si>
    <t>EXPERIMENTO 4</t>
  </si>
  <si>
    <t>Dil.  -4</t>
  </si>
  <si>
    <t>Experimento</t>
  </si>
  <si>
    <t>EXP.1</t>
  </si>
  <si>
    <t xml:space="preserve">Exp.3 </t>
  </si>
  <si>
    <t>Exp.5</t>
  </si>
  <si>
    <t>Exp.7</t>
  </si>
  <si>
    <t xml:space="preserve">Exp.8 </t>
  </si>
  <si>
    <t>Exp 4</t>
  </si>
  <si>
    <t>Exp 6</t>
  </si>
  <si>
    <t>EXP.2</t>
  </si>
  <si>
    <t xml:space="preserve"> </t>
  </si>
  <si>
    <t>EXPERIMENTO 5</t>
  </si>
  <si>
    <t>EXPERIMENTO 6</t>
  </si>
  <si>
    <t>EXPERIMENTO 7</t>
  </si>
  <si>
    <t>Dil.  -1/3</t>
  </si>
  <si>
    <t>Dil. -1/5</t>
  </si>
  <si>
    <t>EXPERIMENTO 10</t>
  </si>
  <si>
    <t xml:space="preserve">Dil. </t>
  </si>
  <si>
    <t>Dil.  - 4</t>
  </si>
  <si>
    <t>&gt;=300</t>
  </si>
  <si>
    <t>EXPERIMENTO A</t>
  </si>
  <si>
    <t>EXPERIMENTO B</t>
  </si>
  <si>
    <t>EXPERIMENTO C</t>
  </si>
  <si>
    <t>EXPERIMENTO D</t>
  </si>
  <si>
    <t>EXPERIMENTO 1.2</t>
  </si>
  <si>
    <t>PMS [mM]</t>
  </si>
  <si>
    <t>Fe [mM]</t>
  </si>
  <si>
    <t>N.A. (&gt;300)</t>
  </si>
  <si>
    <t xml:space="preserve">Ensayo 5 </t>
  </si>
  <si>
    <t>Ensayo 10</t>
  </si>
  <si>
    <t>Experimento C</t>
  </si>
  <si>
    <t>Experimento G</t>
  </si>
  <si>
    <t>Experimento D</t>
  </si>
  <si>
    <t>Experimento E</t>
  </si>
  <si>
    <t>Experimento F</t>
  </si>
  <si>
    <t>Experimento B</t>
  </si>
  <si>
    <t>Experimento A</t>
  </si>
  <si>
    <t>Experimento 3.1</t>
  </si>
  <si>
    <t>Experimento 2.1</t>
  </si>
  <si>
    <t>Experimento 1.1</t>
  </si>
  <si>
    <t>Matriz de experimentos I (UFC exp)</t>
  </si>
  <si>
    <t>Matriz de experimentos I (UFC (3))</t>
  </si>
  <si>
    <t>NA</t>
  </si>
  <si>
    <t>LOG (5 min)</t>
  </si>
  <si>
    <t>LOG (15 min)</t>
  </si>
  <si>
    <t xml:space="preserve">Primario </t>
  </si>
  <si>
    <t>Conductividad</t>
  </si>
  <si>
    <t>mS/cm</t>
  </si>
  <si>
    <t>Nº de colonias (Control)</t>
  </si>
  <si>
    <t>Secundario</t>
  </si>
  <si>
    <t>(TRAS AUTOCLAVE)</t>
  </si>
  <si>
    <t>&gt;301</t>
  </si>
  <si>
    <t>Tipos de microorganismo</t>
  </si>
  <si>
    <t>5 mM PMS 0 mM Fe</t>
  </si>
  <si>
    <t>3 mM PMS 0.25 mM Fe</t>
  </si>
  <si>
    <t>Primario</t>
  </si>
  <si>
    <t>Media</t>
  </si>
  <si>
    <t>UFC/mL (5 min)</t>
  </si>
  <si>
    <t>UFC/mL (15 min)</t>
  </si>
  <si>
    <t>Tratamiento</t>
  </si>
  <si>
    <t>EXPERIMENTO E</t>
  </si>
  <si>
    <t>EXPERIMENTO F</t>
  </si>
  <si>
    <t>EXPERIMENTO G</t>
  </si>
  <si>
    <t>EXPERIMENTO 3.1</t>
  </si>
  <si>
    <t xml:space="preserve">5 / 0 </t>
  </si>
  <si>
    <t>3 / 0,25</t>
  </si>
  <si>
    <t xml:space="preserve">Tiempo </t>
  </si>
  <si>
    <t>DQO</t>
  </si>
  <si>
    <t>Eliminación DQO (%)</t>
  </si>
  <si>
    <t>TOC</t>
  </si>
  <si>
    <t>Eiminación TOC (%)</t>
  </si>
  <si>
    <t>5 / 0 / 5</t>
  </si>
  <si>
    <t>5 / 0 / 15</t>
  </si>
  <si>
    <t>3 / 0,25 / 5</t>
  </si>
  <si>
    <t>3 / 0,25 / 15</t>
  </si>
  <si>
    <t>PMS / Fe (mM) / Time (min)</t>
  </si>
  <si>
    <t>3.82 / 0.4</t>
  </si>
  <si>
    <t xml:space="preserve">Primary </t>
  </si>
  <si>
    <t>Secondary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</si>
</sst>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9"/>
      <color theme="0"/>
      <name val="Century Gothic"/>
      <family val="2"/>
    </font>
    <font>
      <sz val="9"/>
      <color theme="1"/>
      <name val="Century Gothic"/>
      <family val="2"/>
    </font>
    <font>
      <sz val="9"/>
      <name val="Century Gothic"/>
      <family val="2"/>
    </font>
    <font>
      <b/>
      <sz val="9"/>
      <color theme="1"/>
      <name val="Century Gothic"/>
      <family val="2"/>
    </font>
    <font>
      <b/>
      <sz val="9"/>
      <name val="Century Gothic"/>
      <family val="2"/>
    </font>
    <font>
      <b/>
      <sz val="9"/>
      <color theme="7" tint="0.79998168889431442"/>
      <name val="Century Gothic"/>
      <family val="2"/>
    </font>
    <font>
      <b/>
      <sz val="10"/>
      <color theme="7" tint="0.79998168889431442"/>
      <name val="Century Gothic"/>
      <family val="2"/>
    </font>
    <font>
      <b/>
      <vertAlign val="subscript"/>
      <sz val="10"/>
      <color theme="7" tint="0.79998168889431442"/>
      <name val="Century Gothic"/>
      <family val="2"/>
    </font>
    <font>
      <sz val="10"/>
      <color theme="1"/>
      <name val="Century Gothic"/>
      <family val="2"/>
    </font>
    <font>
      <sz val="10"/>
      <name val="Century Gothic"/>
      <family val="2"/>
    </font>
    <font>
      <sz val="10"/>
      <color rgb="FF000000"/>
      <name val="Century Gothic"/>
      <family val="2"/>
    </font>
    <font>
      <b/>
      <sz val="10"/>
      <color theme="0"/>
      <name val="Century Gothic"/>
      <family val="2"/>
    </font>
    <font>
      <sz val="11"/>
      <color theme="2" tint="-9.9978637043366805E-2"/>
      <name val="Calibri"/>
      <family val="2"/>
      <scheme val="minor"/>
    </font>
    <font>
      <sz val="11"/>
      <color theme="2"/>
      <name val="Calibri"/>
      <family val="2"/>
      <scheme val="minor"/>
    </font>
    <font>
      <sz val="9"/>
      <color theme="1" tint="4.9989318521683403E-2"/>
      <name val="Century Gothic"/>
      <family val="2"/>
    </font>
    <font>
      <sz val="9"/>
      <color rgb="FFFF0000"/>
      <name val="Century Gothic"/>
      <family val="2"/>
    </font>
    <font>
      <b/>
      <sz val="9"/>
      <color rgb="FFFF0000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theme="1" tint="4.9989318521683403E-2"/>
      <name val="Century Gothic"/>
      <family val="2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º"/>
    </font>
    <font>
      <b/>
      <i/>
      <u/>
      <sz val="11"/>
      <color theme="1"/>
      <name val="º"/>
    </font>
    <font>
      <b/>
      <sz val="9"/>
      <color theme="0"/>
      <name val="º"/>
    </font>
    <font>
      <sz val="9"/>
      <name val="º"/>
    </font>
    <font>
      <sz val="9"/>
      <color theme="1"/>
      <name val="º"/>
    </font>
    <font>
      <b/>
      <sz val="9"/>
      <color theme="1"/>
      <name val="º"/>
    </font>
    <font>
      <b/>
      <i/>
      <u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6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49998474074526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rgb="FF000000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" fillId="0" borderId="0"/>
  </cellStyleXfs>
  <cellXfs count="220">
    <xf numFmtId="0" fontId="0" fillId="0" borderId="0" xfId="0"/>
    <xf numFmtId="0" fontId="18" fillId="0" borderId="0" xfId="42"/>
    <xf numFmtId="0" fontId="19" fillId="35" borderId="0" xfId="42" applyFont="1" applyFill="1" applyAlignment="1">
      <alignment horizontal="center" vertical="center"/>
    </xf>
    <xf numFmtId="0" fontId="20" fillId="37" borderId="0" xfId="42" applyFont="1" applyFill="1" applyAlignment="1">
      <alignment horizontal="center" vertical="center"/>
    </xf>
    <xf numFmtId="0" fontId="20" fillId="38" borderId="0" xfId="42" applyFont="1" applyFill="1" applyAlignment="1">
      <alignment horizontal="center" vertical="center"/>
    </xf>
    <xf numFmtId="0" fontId="0" fillId="43" borderId="0" xfId="0" applyFill="1"/>
    <xf numFmtId="0" fontId="20" fillId="0" borderId="0" xfId="0" applyFont="1" applyAlignment="1">
      <alignment horizontal="center" vertical="center"/>
    </xf>
    <xf numFmtId="0" fontId="16" fillId="0" borderId="0" xfId="0" applyFont="1"/>
    <xf numFmtId="0" fontId="0" fillId="0" borderId="0" xfId="0" applyAlignment="1">
      <alignment horizontal="center" vertical="center"/>
    </xf>
    <xf numFmtId="0" fontId="25" fillId="34" borderId="0" xfId="0" applyFont="1" applyFill="1" applyAlignment="1">
      <alignment horizontal="center" vertical="center"/>
    </xf>
    <xf numFmtId="0" fontId="25" fillId="48" borderId="0" xfId="0" applyFont="1" applyFill="1" applyAlignment="1">
      <alignment horizontal="center" vertical="center"/>
    </xf>
    <xf numFmtId="0" fontId="25" fillId="49" borderId="0" xfId="0" applyFont="1" applyFill="1" applyAlignment="1">
      <alignment horizontal="center" vertical="center"/>
    </xf>
    <xf numFmtId="0" fontId="25" fillId="50" borderId="0" xfId="0" applyFont="1" applyFill="1" applyAlignment="1">
      <alignment horizontal="center" vertical="center"/>
    </xf>
    <xf numFmtId="164" fontId="27" fillId="41" borderId="0" xfId="0" applyNumberFormat="1" applyFont="1" applyFill="1" applyAlignment="1">
      <alignment horizontal="center" vertical="center"/>
    </xf>
    <xf numFmtId="164" fontId="27" fillId="0" borderId="0" xfId="0" applyNumberFormat="1" applyFont="1" applyAlignment="1">
      <alignment horizontal="center" vertical="center"/>
    </xf>
    <xf numFmtId="164" fontId="27" fillId="40" borderId="0" xfId="0" applyNumberFormat="1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/>
    <xf numFmtId="165" fontId="19" fillId="36" borderId="0" xfId="42" applyNumberFormat="1" applyFont="1" applyFill="1" applyBorder="1" applyAlignment="1">
      <alignment horizontal="center" vertical="center"/>
    </xf>
    <xf numFmtId="1" fontId="21" fillId="0" borderId="0" xfId="42" applyNumberFormat="1" applyFont="1" applyBorder="1" applyAlignment="1">
      <alignment horizontal="center" vertical="center"/>
    </xf>
    <xf numFmtId="1" fontId="20" fillId="40" borderId="0" xfId="42" applyNumberFormat="1" applyFont="1" applyFill="1" applyBorder="1" applyAlignment="1">
      <alignment horizontal="center"/>
    </xf>
    <xf numFmtId="11" fontId="22" fillId="41" borderId="0" xfId="42" applyNumberFormat="1" applyFont="1" applyFill="1" applyBorder="1" applyAlignment="1">
      <alignment horizontal="center"/>
    </xf>
    <xf numFmtId="11" fontId="22" fillId="33" borderId="0" xfId="0" applyNumberFormat="1" applyFont="1" applyFill="1" applyBorder="1" applyAlignment="1">
      <alignment horizontal="center" vertical="center"/>
    </xf>
    <xf numFmtId="1" fontId="21" fillId="0" borderId="0" xfId="42" applyNumberFormat="1" applyFont="1" applyBorder="1" applyAlignment="1">
      <alignment horizontal="center"/>
    </xf>
    <xf numFmtId="0" fontId="0" fillId="0" borderId="0" xfId="0" applyBorder="1"/>
    <xf numFmtId="0" fontId="0" fillId="0" borderId="0" xfId="0" applyFill="1"/>
    <xf numFmtId="0" fontId="25" fillId="46" borderId="0" xfId="0" applyFont="1" applyFill="1" applyAlignment="1">
      <alignment horizontal="center" vertical="center"/>
    </xf>
    <xf numFmtId="2" fontId="27" fillId="0" borderId="0" xfId="0" applyNumberFormat="1" applyFont="1" applyAlignment="1">
      <alignment horizontal="center" vertical="center"/>
    </xf>
    <xf numFmtId="2" fontId="27" fillId="40" borderId="0" xfId="0" applyNumberFormat="1" applyFont="1" applyFill="1" applyAlignment="1">
      <alignment horizontal="center"/>
    </xf>
    <xf numFmtId="0" fontId="27" fillId="0" borderId="0" xfId="0" applyFont="1" applyBorder="1"/>
    <xf numFmtId="0" fontId="29" fillId="0" borderId="0" xfId="42" applyFont="1" applyBorder="1"/>
    <xf numFmtId="0" fontId="30" fillId="35" borderId="0" xfId="42" applyFont="1" applyFill="1" applyBorder="1" applyAlignment="1">
      <alignment horizontal="center" vertical="center"/>
    </xf>
    <xf numFmtId="165" fontId="30" fillId="36" borderId="0" xfId="42" applyNumberFormat="1" applyFont="1" applyFill="1" applyBorder="1" applyAlignment="1">
      <alignment horizontal="center" vertical="center"/>
    </xf>
    <xf numFmtId="0" fontId="27" fillId="37" borderId="0" xfId="42" applyFont="1" applyFill="1" applyBorder="1" applyAlignment="1">
      <alignment horizontal="center" vertical="center"/>
    </xf>
    <xf numFmtId="164" fontId="28" fillId="0" borderId="0" xfId="42" applyNumberFormat="1" applyFont="1" applyBorder="1" applyAlignment="1">
      <alignment horizontal="center" vertical="center"/>
    </xf>
    <xf numFmtId="0" fontId="25" fillId="36" borderId="0" xfId="0" applyFont="1" applyFill="1" applyAlignment="1">
      <alignment horizontal="center" vertical="center"/>
    </xf>
    <xf numFmtId="0" fontId="31" fillId="0" borderId="0" xfId="0" applyFont="1"/>
    <xf numFmtId="11" fontId="0" fillId="0" borderId="0" xfId="0" applyNumberFormat="1"/>
    <xf numFmtId="0" fontId="0" fillId="0" borderId="0" xfId="0" applyNumberFormat="1"/>
    <xf numFmtId="0" fontId="32" fillId="0" borderId="0" xfId="0" applyFont="1"/>
    <xf numFmtId="2" fontId="27" fillId="33" borderId="0" xfId="0" applyNumberFormat="1" applyFont="1" applyFill="1" applyAlignment="1">
      <alignment horizontal="center"/>
    </xf>
    <xf numFmtId="0" fontId="25" fillId="51" borderId="0" xfId="0" applyFont="1" applyFill="1" applyAlignment="1">
      <alignment horizontal="center" vertical="center"/>
    </xf>
    <xf numFmtId="0" fontId="30" fillId="34" borderId="0" xfId="42" applyFont="1" applyFill="1" applyBorder="1" applyAlignment="1">
      <alignment horizontal="center" vertical="center"/>
    </xf>
    <xf numFmtId="1" fontId="34" fillId="0" borderId="0" xfId="42" applyNumberFormat="1" applyFont="1" applyAlignment="1">
      <alignment horizontal="center" vertical="center"/>
    </xf>
    <xf numFmtId="1" fontId="34" fillId="40" borderId="0" xfId="42" applyNumberFormat="1" applyFont="1" applyFill="1" applyAlignment="1">
      <alignment horizontal="center"/>
    </xf>
    <xf numFmtId="11" fontId="35" fillId="41" borderId="0" xfId="42" applyNumberFormat="1" applyFont="1" applyFill="1" applyBorder="1" applyAlignment="1">
      <alignment horizontal="center" vertical="center"/>
    </xf>
    <xf numFmtId="11" fontId="35" fillId="33" borderId="0" xfId="42" applyNumberFormat="1" applyFont="1" applyFill="1" applyBorder="1" applyAlignment="1">
      <alignment horizontal="center" vertical="center"/>
    </xf>
    <xf numFmtId="0" fontId="35" fillId="46" borderId="0" xfId="0" applyFont="1" applyFill="1" applyBorder="1" applyAlignment="1">
      <alignment horizontal="center" vertical="center"/>
    </xf>
    <xf numFmtId="0" fontId="35" fillId="34" borderId="0" xfId="42" applyFont="1" applyFill="1" applyBorder="1" applyAlignment="1">
      <alignment horizontal="center" vertical="center"/>
    </xf>
    <xf numFmtId="165" fontId="35" fillId="36" borderId="0" xfId="42" applyNumberFormat="1" applyFont="1" applyFill="1" applyBorder="1" applyAlignment="1">
      <alignment horizontal="center" vertical="center"/>
    </xf>
    <xf numFmtId="1" fontId="34" fillId="0" borderId="0" xfId="42" applyNumberFormat="1" applyFont="1" applyBorder="1" applyAlignment="1">
      <alignment horizontal="center" vertical="center"/>
    </xf>
    <xf numFmtId="1" fontId="34" fillId="40" borderId="0" xfId="42" applyNumberFormat="1" applyFont="1" applyFill="1" applyBorder="1" applyAlignment="1">
      <alignment horizontal="center"/>
    </xf>
    <xf numFmtId="165" fontId="35" fillId="36" borderId="0" xfId="42" applyNumberFormat="1" applyFont="1" applyFill="1" applyAlignment="1">
      <alignment horizontal="center" vertical="center"/>
    </xf>
    <xf numFmtId="11" fontId="27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25" fillId="52" borderId="0" xfId="0" applyFont="1" applyFill="1" applyAlignment="1">
      <alignment horizontal="center" vertical="center"/>
    </xf>
    <xf numFmtId="0" fontId="19" fillId="34" borderId="0" xfId="42" applyFont="1" applyFill="1" applyBorder="1" applyAlignment="1">
      <alignment vertical="center"/>
    </xf>
    <xf numFmtId="0" fontId="20" fillId="53" borderId="0" xfId="0" applyFont="1" applyFill="1" applyAlignment="1">
      <alignment horizontal="center" vertical="center"/>
    </xf>
    <xf numFmtId="1" fontId="21" fillId="53" borderId="0" xfId="42" applyNumberFormat="1" applyFont="1" applyFill="1" applyBorder="1" applyAlignment="1">
      <alignment horizontal="center" vertical="center"/>
    </xf>
    <xf numFmtId="0" fontId="19" fillId="0" borderId="0" xfId="42" applyFont="1" applyFill="1" applyBorder="1" applyAlignment="1">
      <alignment horizontal="center" vertical="center"/>
    </xf>
    <xf numFmtId="0" fontId="27" fillId="0" borderId="0" xfId="0" applyFont="1" applyAlignment="1">
      <alignment horizontal="center"/>
    </xf>
    <xf numFmtId="11" fontId="27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0" fillId="47" borderId="0" xfId="0" applyFont="1" applyFill="1" applyAlignment="1">
      <alignment horizontal="center" vertical="center"/>
    </xf>
    <xf numFmtId="1" fontId="21" fillId="47" borderId="0" xfId="42" applyNumberFormat="1" applyFont="1" applyFill="1" applyBorder="1" applyAlignment="1">
      <alignment horizontal="center" vertical="center"/>
    </xf>
    <xf numFmtId="0" fontId="19" fillId="34" borderId="0" xfId="42" applyFont="1" applyFill="1" applyBorder="1" applyAlignment="1">
      <alignment horizontal="center" vertical="center"/>
    </xf>
    <xf numFmtId="0" fontId="19" fillId="34" borderId="0" xfId="42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7" fillId="54" borderId="0" xfId="0" applyFont="1" applyFill="1"/>
    <xf numFmtId="0" fontId="27" fillId="54" borderId="0" xfId="0" applyFont="1" applyFill="1" applyAlignment="1">
      <alignment horizontal="center" vertical="center"/>
    </xf>
    <xf numFmtId="1" fontId="33" fillId="0" borderId="0" xfId="42" applyNumberFormat="1" applyFont="1" applyBorder="1" applyAlignment="1">
      <alignment horizontal="center" vertical="center"/>
    </xf>
    <xf numFmtId="1" fontId="33" fillId="40" borderId="0" xfId="42" applyNumberFormat="1" applyFont="1" applyFill="1" applyBorder="1" applyAlignment="1">
      <alignment horizontal="center"/>
    </xf>
    <xf numFmtId="11" fontId="38" fillId="41" borderId="0" xfId="42" applyNumberFormat="1" applyFont="1" applyFill="1" applyBorder="1" applyAlignment="1">
      <alignment horizontal="center" vertical="center"/>
    </xf>
    <xf numFmtId="11" fontId="38" fillId="33" borderId="0" xfId="42" applyNumberFormat="1" applyFont="1" applyFill="1" applyBorder="1" applyAlignment="1">
      <alignment horizontal="center" vertical="center"/>
    </xf>
    <xf numFmtId="0" fontId="19" fillId="46" borderId="0" xfId="0" applyFont="1" applyFill="1" applyBorder="1" applyAlignment="1">
      <alignment horizontal="center" vertical="center"/>
    </xf>
    <xf numFmtId="165" fontId="19" fillId="36" borderId="0" xfId="42" applyNumberFormat="1" applyFont="1" applyFill="1" applyAlignment="1">
      <alignment horizontal="center" vertical="center"/>
    </xf>
    <xf numFmtId="1" fontId="21" fillId="0" borderId="0" xfId="42" applyNumberFormat="1" applyFont="1" applyAlignment="1">
      <alignment horizontal="center" vertical="center"/>
    </xf>
    <xf numFmtId="1" fontId="21" fillId="40" borderId="0" xfId="42" applyNumberFormat="1" applyFont="1" applyFill="1" applyAlignment="1">
      <alignment horizontal="center"/>
    </xf>
    <xf numFmtId="11" fontId="23" fillId="41" borderId="0" xfId="42" applyNumberFormat="1" applyFont="1" applyFill="1" applyBorder="1" applyAlignment="1">
      <alignment horizontal="center" vertical="center"/>
    </xf>
    <xf numFmtId="11" fontId="23" fillId="33" borderId="0" xfId="42" applyNumberFormat="1" applyFont="1" applyFill="1" applyBorder="1" applyAlignment="1">
      <alignment horizontal="center" vertical="center"/>
    </xf>
    <xf numFmtId="1" fontId="21" fillId="40" borderId="0" xfId="42" applyNumberFormat="1" applyFont="1" applyFill="1" applyBorder="1" applyAlignment="1">
      <alignment horizontal="center"/>
    </xf>
    <xf numFmtId="0" fontId="24" fillId="0" borderId="0" xfId="0" applyFont="1" applyFill="1" applyBorder="1" applyAlignment="1">
      <alignment vertical="center"/>
    </xf>
    <xf numFmtId="165" fontId="19" fillId="0" borderId="0" xfId="42" applyNumberFormat="1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1" fontId="21" fillId="0" borderId="0" xfId="42" applyNumberFormat="1" applyFont="1" applyFill="1" applyBorder="1" applyAlignment="1">
      <alignment horizontal="center" vertical="center"/>
    </xf>
    <xf numFmtId="1" fontId="20" fillId="0" borderId="0" xfId="42" applyNumberFormat="1" applyFont="1" applyFill="1" applyBorder="1" applyAlignment="1">
      <alignment horizontal="center"/>
    </xf>
    <xf numFmtId="11" fontId="22" fillId="0" borderId="0" xfId="42" applyNumberFormat="1" applyFont="1" applyFill="1" applyBorder="1" applyAlignment="1">
      <alignment horizontal="center"/>
    </xf>
    <xf numFmtId="11" fontId="22" fillId="0" borderId="0" xfId="0" applyNumberFormat="1" applyFont="1" applyFill="1" applyBorder="1" applyAlignment="1">
      <alignment horizontal="center" vertical="center"/>
    </xf>
    <xf numFmtId="11" fontId="20" fillId="0" borderId="0" xfId="0" applyNumberFormat="1" applyFont="1" applyFill="1" applyAlignment="1">
      <alignment horizontal="center"/>
    </xf>
    <xf numFmtId="1" fontId="21" fillId="55" borderId="0" xfId="42" applyNumberFormat="1" applyFont="1" applyFill="1" applyBorder="1" applyAlignment="1">
      <alignment horizontal="center"/>
    </xf>
    <xf numFmtId="1" fontId="21" fillId="56" borderId="0" xfId="42" applyNumberFormat="1" applyFont="1" applyFill="1" applyBorder="1" applyAlignment="1">
      <alignment horizontal="center"/>
    </xf>
    <xf numFmtId="1" fontId="21" fillId="57" borderId="0" xfId="42" applyNumberFormat="1" applyFont="1" applyFill="1" applyBorder="1" applyAlignment="1">
      <alignment horizontal="center"/>
    </xf>
    <xf numFmtId="1" fontId="21" fillId="57" borderId="0" xfId="42" applyNumberFormat="1" applyFont="1" applyFill="1" applyBorder="1" applyAlignment="1">
      <alignment horizontal="center" vertical="center"/>
    </xf>
    <xf numFmtId="0" fontId="19" fillId="34" borderId="0" xfId="42" applyFont="1" applyFill="1" applyBorder="1" applyAlignment="1">
      <alignment horizontal="center" vertical="center"/>
    </xf>
    <xf numFmtId="0" fontId="23" fillId="33" borderId="0" xfId="42" applyFont="1" applyFill="1" applyBorder="1" applyAlignment="1">
      <alignment horizontal="center" vertical="center"/>
    </xf>
    <xf numFmtId="1" fontId="21" fillId="0" borderId="0" xfId="42" applyNumberFormat="1" applyFont="1" applyFill="1" applyBorder="1" applyAlignment="1">
      <alignment horizontal="center"/>
    </xf>
    <xf numFmtId="1" fontId="21" fillId="0" borderId="0" xfId="42" applyNumberFormat="1" applyFont="1" applyFill="1" applyAlignment="1">
      <alignment horizontal="center" vertical="center"/>
    </xf>
    <xf numFmtId="0" fontId="19" fillId="44" borderId="0" xfId="42" applyFont="1" applyFill="1" applyBorder="1" applyAlignment="1">
      <alignment vertical="center"/>
    </xf>
    <xf numFmtId="0" fontId="19" fillId="0" borderId="0" xfId="42" applyFont="1" applyFill="1" applyBorder="1" applyAlignment="1">
      <alignment vertical="center"/>
    </xf>
    <xf numFmtId="0" fontId="23" fillId="33" borderId="0" xfId="42" applyFont="1" applyFill="1" applyBorder="1" applyAlignment="1">
      <alignment horizontal="center" vertical="center"/>
    </xf>
    <xf numFmtId="11" fontId="27" fillId="58" borderId="0" xfId="0" applyNumberFormat="1" applyFont="1" applyFill="1" applyAlignment="1">
      <alignment horizontal="center"/>
    </xf>
    <xf numFmtId="11" fontId="27" fillId="33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vertical="center"/>
    </xf>
    <xf numFmtId="11" fontId="27" fillId="0" borderId="0" xfId="0" applyNumberFormat="1" applyFont="1" applyFill="1" applyAlignment="1">
      <alignment horizontal="center" vertical="center"/>
    </xf>
    <xf numFmtId="11" fontId="27" fillId="40" borderId="0" xfId="0" applyNumberFormat="1" applyFont="1" applyFill="1" applyAlignment="1">
      <alignment horizontal="center" vertical="center"/>
    </xf>
    <xf numFmtId="11" fontId="27" fillId="40" borderId="0" xfId="0" applyNumberFormat="1" applyFont="1" applyFill="1" applyAlignment="1">
      <alignment horizontal="center"/>
    </xf>
    <xf numFmtId="0" fontId="27" fillId="59" borderId="0" xfId="0" applyFont="1" applyFill="1" applyAlignment="1">
      <alignment horizontal="center"/>
    </xf>
    <xf numFmtId="0" fontId="27" fillId="59" borderId="0" xfId="0" applyFont="1" applyFill="1" applyAlignment="1">
      <alignment horizontal="center" vertical="center"/>
    </xf>
    <xf numFmtId="164" fontId="27" fillId="40" borderId="0" xfId="0" applyNumberFormat="1" applyFont="1" applyFill="1" applyAlignment="1">
      <alignment horizontal="center"/>
    </xf>
    <xf numFmtId="0" fontId="27" fillId="40" borderId="0" xfId="0" applyFont="1" applyFill="1" applyAlignment="1">
      <alignment horizontal="center"/>
    </xf>
    <xf numFmtId="0" fontId="27" fillId="33" borderId="0" xfId="0" applyFont="1" applyFill="1" applyAlignment="1">
      <alignment horizontal="center"/>
    </xf>
    <xf numFmtId="11" fontId="27" fillId="59" borderId="0" xfId="0" applyNumberFormat="1" applyFont="1" applyFill="1" applyAlignment="1">
      <alignment horizontal="center"/>
    </xf>
    <xf numFmtId="11" fontId="27" fillId="59" borderId="0" xfId="0" applyNumberFormat="1" applyFont="1" applyFill="1" applyAlignment="1">
      <alignment horizontal="center" vertical="center"/>
    </xf>
    <xf numFmtId="11" fontId="27" fillId="33" borderId="0" xfId="0" applyNumberFormat="1" applyFont="1" applyFill="1" applyAlignment="1">
      <alignment horizontal="center"/>
    </xf>
    <xf numFmtId="2" fontId="27" fillId="59" borderId="0" xfId="0" applyNumberFormat="1" applyFont="1" applyFill="1" applyAlignment="1">
      <alignment horizontal="center"/>
    </xf>
    <xf numFmtId="11" fontId="27" fillId="59" borderId="0" xfId="0" applyNumberFormat="1" applyFont="1" applyFill="1" applyBorder="1" applyAlignment="1">
      <alignment horizontal="center" vertical="center"/>
    </xf>
    <xf numFmtId="2" fontId="27" fillId="53" borderId="0" xfId="0" applyNumberFormat="1" applyFont="1" applyFill="1" applyAlignment="1">
      <alignment horizontal="center"/>
    </xf>
    <xf numFmtId="0" fontId="27" fillId="53" borderId="0" xfId="0" applyFont="1" applyFill="1" applyAlignment="1">
      <alignment horizontal="center"/>
    </xf>
    <xf numFmtId="11" fontId="27" fillId="53" borderId="0" xfId="0" applyNumberFormat="1" applyFont="1" applyFill="1" applyAlignment="1">
      <alignment horizontal="center"/>
    </xf>
    <xf numFmtId="164" fontId="27" fillId="59" borderId="0" xfId="0" applyNumberFormat="1" applyFont="1" applyFill="1" applyAlignment="1">
      <alignment horizontal="center"/>
    </xf>
    <xf numFmtId="164" fontId="27" fillId="33" borderId="0" xfId="0" applyNumberFormat="1" applyFont="1" applyFill="1" applyAlignment="1">
      <alignment horizontal="center"/>
    </xf>
    <xf numFmtId="164" fontId="27" fillId="53" borderId="0" xfId="0" applyNumberFormat="1" applyFont="1" applyFill="1" applyAlignment="1">
      <alignment horizontal="center"/>
    </xf>
    <xf numFmtId="0" fontId="0" fillId="54" borderId="0" xfId="0" applyFill="1"/>
    <xf numFmtId="0" fontId="40" fillId="54" borderId="0" xfId="0" applyFont="1" applyFill="1"/>
    <xf numFmtId="0" fontId="19" fillId="60" borderId="0" xfId="42" applyFont="1" applyFill="1" applyAlignment="1">
      <alignment vertical="center"/>
    </xf>
    <xf numFmtId="1" fontId="20" fillId="40" borderId="0" xfId="42" applyNumberFormat="1" applyFont="1" applyFill="1" applyAlignment="1">
      <alignment horizontal="center"/>
    </xf>
    <xf numFmtId="11" fontId="22" fillId="41" borderId="0" xfId="42" applyNumberFormat="1" applyFont="1" applyFill="1" applyAlignment="1">
      <alignment horizontal="center"/>
    </xf>
    <xf numFmtId="11" fontId="22" fillId="33" borderId="0" xfId="0" applyNumberFormat="1" applyFont="1" applyFill="1" applyAlignment="1">
      <alignment horizontal="center" vertical="center"/>
    </xf>
    <xf numFmtId="165" fontId="19" fillId="0" borderId="0" xfId="42" applyNumberFormat="1" applyFont="1" applyFill="1" applyAlignment="1">
      <alignment horizontal="center" vertical="center"/>
    </xf>
    <xf numFmtId="0" fontId="17" fillId="42" borderId="0" xfId="0" applyFont="1" applyFill="1" applyAlignment="1">
      <alignment horizontal="center"/>
    </xf>
    <xf numFmtId="0" fontId="19" fillId="34" borderId="0" xfId="42" applyFont="1" applyFill="1" applyBorder="1" applyAlignment="1">
      <alignment horizontal="center" vertical="center"/>
    </xf>
    <xf numFmtId="11" fontId="41" fillId="0" borderId="0" xfId="0" applyNumberFormat="1" applyFont="1"/>
    <xf numFmtId="11" fontId="41" fillId="0" borderId="10" xfId="0" applyNumberFormat="1" applyFont="1" applyBorder="1"/>
    <xf numFmtId="11" fontId="42" fillId="0" borderId="0" xfId="0" applyNumberFormat="1" applyFont="1"/>
    <xf numFmtId="11" fontId="42" fillId="0" borderId="10" xfId="0" applyNumberFormat="1" applyFont="1" applyBorder="1"/>
    <xf numFmtId="0" fontId="41" fillId="0" borderId="0" xfId="0" applyFont="1" applyFill="1"/>
    <xf numFmtId="0" fontId="42" fillId="0" borderId="0" xfId="0" applyFont="1" applyFill="1" applyBorder="1" applyAlignment="1">
      <alignment horizontal="center" vertical="center"/>
    </xf>
    <xf numFmtId="0" fontId="41" fillId="0" borderId="0" xfId="42" applyFont="1" applyFill="1"/>
    <xf numFmtId="0" fontId="42" fillId="0" borderId="0" xfId="42" applyFont="1" applyFill="1" applyBorder="1" applyAlignment="1">
      <alignment horizontal="center" vertical="center"/>
    </xf>
    <xf numFmtId="0" fontId="42" fillId="0" borderId="0" xfId="42" applyFont="1" applyFill="1" applyAlignment="1">
      <alignment horizontal="center" vertical="center"/>
    </xf>
    <xf numFmtId="165" fontId="42" fillId="0" borderId="0" xfId="42" applyNumberFormat="1" applyFont="1" applyFill="1" applyAlignment="1">
      <alignment horizontal="center" vertical="center"/>
    </xf>
    <xf numFmtId="165" fontId="42" fillId="0" borderId="0" xfId="42" applyNumberFormat="1" applyFont="1" applyFill="1" applyBorder="1" applyAlignment="1">
      <alignment horizontal="center" vertical="center"/>
    </xf>
    <xf numFmtId="0" fontId="41" fillId="0" borderId="0" xfId="42" applyFont="1" applyFill="1" applyAlignment="1">
      <alignment horizontal="center" vertical="center"/>
    </xf>
    <xf numFmtId="1" fontId="41" fillId="0" borderId="0" xfId="42" applyNumberFormat="1" applyFont="1" applyFill="1" applyAlignment="1">
      <alignment horizontal="center" vertical="center"/>
    </xf>
    <xf numFmtId="1" fontId="41" fillId="0" borderId="0" xfId="42" applyNumberFormat="1" applyFont="1" applyFill="1" applyBorder="1" applyAlignment="1">
      <alignment horizontal="center"/>
    </xf>
    <xf numFmtId="1" fontId="41" fillId="0" borderId="0" xfId="42" applyNumberFormat="1" applyFont="1" applyFill="1" applyBorder="1" applyAlignment="1">
      <alignment horizontal="center" vertical="center"/>
    </xf>
    <xf numFmtId="1" fontId="41" fillId="0" borderId="0" xfId="42" applyNumberFormat="1" applyFont="1" applyFill="1" applyAlignment="1">
      <alignment horizontal="center"/>
    </xf>
    <xf numFmtId="11" fontId="42" fillId="0" borderId="0" xfId="42" applyNumberFormat="1" applyFont="1" applyFill="1" applyBorder="1" applyAlignment="1">
      <alignment horizontal="center" vertical="center"/>
    </xf>
    <xf numFmtId="11" fontId="42" fillId="0" borderId="0" xfId="42" applyNumberFormat="1" applyFont="1" applyFill="1" applyBorder="1" applyAlignment="1">
      <alignment horizontal="center"/>
    </xf>
    <xf numFmtId="11" fontId="42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Border="1"/>
    <xf numFmtId="0" fontId="41" fillId="0" borderId="0" xfId="0" applyFont="1" applyFill="1" applyAlignment="1">
      <alignment horizontal="center" vertical="center"/>
    </xf>
    <xf numFmtId="11" fontId="41" fillId="0" borderId="0" xfId="0" applyNumberFormat="1" applyFont="1" applyFill="1"/>
    <xf numFmtId="0" fontId="41" fillId="0" borderId="0" xfId="0" applyFont="1" applyFill="1" applyAlignment="1">
      <alignment horizontal="center"/>
    </xf>
    <xf numFmtId="0" fontId="35" fillId="0" borderId="0" xfId="0" applyFont="1" applyFill="1" applyBorder="1" applyAlignment="1">
      <alignment horizontal="center" vertical="center"/>
    </xf>
    <xf numFmtId="0" fontId="18" fillId="0" borderId="0" xfId="42" applyFill="1"/>
    <xf numFmtId="0" fontId="35" fillId="0" borderId="0" xfId="42" applyFont="1" applyFill="1" applyBorder="1" applyAlignment="1">
      <alignment horizontal="center" vertical="center"/>
    </xf>
    <xf numFmtId="0" fontId="19" fillId="0" borderId="0" xfId="42" applyFont="1" applyFill="1" applyAlignment="1">
      <alignment horizontal="center" vertical="center"/>
    </xf>
    <xf numFmtId="165" fontId="35" fillId="0" borderId="0" xfId="42" applyNumberFormat="1" applyFont="1" applyFill="1" applyBorder="1" applyAlignment="1">
      <alignment horizontal="center" vertical="center"/>
    </xf>
    <xf numFmtId="0" fontId="20" fillId="0" borderId="0" xfId="42" applyFont="1" applyFill="1" applyAlignment="1">
      <alignment horizontal="center" vertical="center"/>
    </xf>
    <xf numFmtId="1" fontId="34" fillId="0" borderId="0" xfId="42" applyNumberFormat="1" applyFont="1" applyFill="1" applyBorder="1" applyAlignment="1">
      <alignment horizontal="center"/>
    </xf>
    <xf numFmtId="11" fontId="35" fillId="0" borderId="0" xfId="42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" fontId="33" fillId="0" borderId="0" xfId="42" applyNumberFormat="1" applyFont="1" applyFill="1" applyBorder="1" applyAlignment="1">
      <alignment horizontal="center" vertical="center"/>
    </xf>
    <xf numFmtId="1" fontId="33" fillId="0" borderId="0" xfId="42" applyNumberFormat="1" applyFont="1" applyFill="1" applyBorder="1" applyAlignment="1">
      <alignment horizontal="center"/>
    </xf>
    <xf numFmtId="11" fontId="38" fillId="0" borderId="0" xfId="42" applyNumberFormat="1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vertical="center"/>
    </xf>
    <xf numFmtId="0" fontId="42" fillId="0" borderId="0" xfId="42" applyFont="1" applyFill="1" applyBorder="1" applyAlignment="1">
      <alignment vertical="center"/>
    </xf>
    <xf numFmtId="0" fontId="24" fillId="35" borderId="0" xfId="0" applyFont="1" applyFill="1" applyBorder="1" applyAlignment="1">
      <alignment vertical="center"/>
    </xf>
    <xf numFmtId="0" fontId="42" fillId="0" borderId="0" xfId="0" applyFont="1" applyFill="1" applyBorder="1" applyAlignment="1">
      <alignment horizontal="center" vertical="center"/>
    </xf>
    <xf numFmtId="0" fontId="42" fillId="0" borderId="0" xfId="42" applyFont="1" applyFill="1" applyBorder="1" applyAlignment="1">
      <alignment horizontal="center" vertical="center"/>
    </xf>
    <xf numFmtId="0" fontId="42" fillId="0" borderId="0" xfId="42" applyFont="1" applyFill="1" applyAlignment="1">
      <alignment horizontal="center" vertical="center"/>
    </xf>
    <xf numFmtId="0" fontId="43" fillId="0" borderId="0" xfId="0" applyFont="1"/>
    <xf numFmtId="0" fontId="43" fillId="54" borderId="0" xfId="0" applyFont="1" applyFill="1"/>
    <xf numFmtId="0" fontId="44" fillId="54" borderId="0" xfId="0" applyFont="1" applyFill="1"/>
    <xf numFmtId="0" fontId="45" fillId="60" borderId="0" xfId="42" applyFont="1" applyFill="1" applyAlignment="1">
      <alignment vertical="center"/>
    </xf>
    <xf numFmtId="165" fontId="45" fillId="36" borderId="0" xfId="42" applyNumberFormat="1" applyFont="1" applyFill="1" applyAlignment="1">
      <alignment horizontal="center" vertical="center"/>
    </xf>
    <xf numFmtId="1" fontId="46" fillId="0" borderId="0" xfId="42" applyNumberFormat="1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1" fontId="47" fillId="40" borderId="0" xfId="42" applyNumberFormat="1" applyFont="1" applyFill="1" applyAlignment="1">
      <alignment horizontal="center"/>
    </xf>
    <xf numFmtId="11" fontId="48" fillId="41" borderId="0" xfId="42" applyNumberFormat="1" applyFont="1" applyFill="1" applyAlignment="1">
      <alignment horizontal="center"/>
    </xf>
    <xf numFmtId="11" fontId="48" fillId="33" borderId="0" xfId="0" applyNumberFormat="1" applyFont="1" applyFill="1" applyAlignment="1">
      <alignment horizontal="center" vertical="center"/>
    </xf>
    <xf numFmtId="11" fontId="43" fillId="0" borderId="0" xfId="0" applyNumberFormat="1" applyFont="1"/>
    <xf numFmtId="0" fontId="49" fillId="0" borderId="0" xfId="0" applyFont="1" applyFill="1"/>
    <xf numFmtId="11" fontId="42" fillId="0" borderId="0" xfId="42" applyNumberFormat="1" applyFont="1" applyFill="1" applyAlignment="1">
      <alignment horizontal="center"/>
    </xf>
    <xf numFmtId="11" fontId="42" fillId="0" borderId="0" xfId="0" applyNumberFormat="1" applyFont="1" applyFill="1" applyAlignment="1">
      <alignment horizontal="center" vertical="center"/>
    </xf>
    <xf numFmtId="0" fontId="42" fillId="0" borderId="0" xfId="42" applyFont="1" applyFill="1" applyAlignment="1">
      <alignment vertical="center"/>
    </xf>
    <xf numFmtId="0" fontId="50" fillId="0" borderId="10" xfId="0" applyFont="1" applyBorder="1" applyAlignment="1">
      <alignment horizontal="center" vertical="center"/>
    </xf>
    <xf numFmtId="0" fontId="50" fillId="0" borderId="10" xfId="0" applyFont="1" applyBorder="1" applyAlignment="1">
      <alignment horizontal="center" vertical="center" wrapText="1"/>
    </xf>
    <xf numFmtId="0" fontId="51" fillId="0" borderId="0" xfId="0" applyFont="1" applyAlignment="1">
      <alignment horizontal="center" vertical="center"/>
    </xf>
    <xf numFmtId="0" fontId="51" fillId="0" borderId="0" xfId="0" applyFont="1" applyAlignment="1">
      <alignment horizontal="center" vertical="center" wrapText="1"/>
    </xf>
    <xf numFmtId="0" fontId="51" fillId="0" borderId="10" xfId="0" applyFont="1" applyBorder="1" applyAlignment="1">
      <alignment horizontal="center" vertical="center"/>
    </xf>
    <xf numFmtId="0" fontId="51" fillId="0" borderId="10" xfId="0" applyFont="1" applyBorder="1" applyAlignment="1">
      <alignment horizontal="center" vertical="center" wrapText="1"/>
    </xf>
    <xf numFmtId="0" fontId="41" fillId="0" borderId="0" xfId="0" applyFont="1" applyAlignment="1">
      <alignment vertical="center" wrapText="1"/>
    </xf>
    <xf numFmtId="0" fontId="51" fillId="0" borderId="12" xfId="0" applyFont="1" applyBorder="1" applyAlignment="1">
      <alignment horizontal="center" vertical="center"/>
    </xf>
    <xf numFmtId="0" fontId="25" fillId="34" borderId="0" xfId="0" applyFont="1" applyFill="1" applyAlignment="1">
      <alignment horizontal="center" vertical="center"/>
    </xf>
    <xf numFmtId="11" fontId="20" fillId="45" borderId="0" xfId="0" applyNumberFormat="1" applyFont="1" applyFill="1" applyAlignment="1">
      <alignment horizontal="center"/>
    </xf>
    <xf numFmtId="2" fontId="27" fillId="45" borderId="0" xfId="0" applyNumberFormat="1" applyFont="1" applyFill="1" applyAlignment="1">
      <alignment horizontal="center" vertical="center"/>
    </xf>
    <xf numFmtId="0" fontId="23" fillId="33" borderId="0" xfId="42" applyFont="1" applyFill="1" applyBorder="1" applyAlignment="1">
      <alignment horizontal="center" vertical="center"/>
    </xf>
    <xf numFmtId="0" fontId="24" fillId="35" borderId="0" xfId="0" applyFont="1" applyFill="1" applyBorder="1" applyAlignment="1">
      <alignment horizontal="center" vertical="center"/>
    </xf>
    <xf numFmtId="0" fontId="19" fillId="34" borderId="0" xfId="42" applyFont="1" applyFill="1" applyBorder="1" applyAlignment="1">
      <alignment horizontal="center" vertical="center"/>
    </xf>
    <xf numFmtId="0" fontId="19" fillId="44" borderId="0" xfId="42" applyFont="1" applyFill="1" applyBorder="1" applyAlignment="1">
      <alignment horizontal="center" vertical="center"/>
    </xf>
    <xf numFmtId="0" fontId="22" fillId="39" borderId="0" xfId="42" applyFont="1" applyFill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42" fillId="0" borderId="0" xfId="42" applyFont="1" applyFill="1" applyBorder="1" applyAlignment="1">
      <alignment horizontal="center" vertical="center"/>
    </xf>
    <xf numFmtId="0" fontId="42" fillId="0" borderId="0" xfId="42" applyFont="1" applyFill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2" fillId="0" borderId="0" xfId="42" applyFont="1" applyFill="1" applyAlignment="1">
      <alignment horizontal="center" vertical="center"/>
    </xf>
    <xf numFmtId="0" fontId="23" fillId="0" borderId="0" xfId="42" applyFont="1" applyFill="1" applyBorder="1" applyAlignment="1">
      <alignment horizontal="center" vertical="center"/>
    </xf>
    <xf numFmtId="0" fontId="19" fillId="0" borderId="0" xfId="42" applyFont="1" applyFill="1" applyBorder="1" applyAlignment="1">
      <alignment horizontal="center" vertical="center"/>
    </xf>
    <xf numFmtId="0" fontId="45" fillId="44" borderId="0" xfId="42" applyFont="1" applyFill="1" applyAlignment="1">
      <alignment horizontal="center" vertical="center"/>
    </xf>
    <xf numFmtId="0" fontId="19" fillId="34" borderId="0" xfId="42" applyFont="1" applyFill="1" applyAlignment="1">
      <alignment horizontal="center" vertical="center"/>
    </xf>
    <xf numFmtId="0" fontId="19" fillId="44" borderId="0" xfId="42" applyFont="1" applyFill="1" applyAlignment="1">
      <alignment horizontal="center" vertical="center"/>
    </xf>
    <xf numFmtId="0" fontId="45" fillId="34" borderId="0" xfId="42" applyFont="1" applyFill="1" applyAlignment="1">
      <alignment horizontal="center" vertical="center"/>
    </xf>
    <xf numFmtId="0" fontId="41" fillId="0" borderId="0" xfId="0" applyFont="1" applyAlignment="1">
      <alignment vertical="center"/>
    </xf>
    <xf numFmtId="0" fontId="50" fillId="0" borderId="12" xfId="0" applyFont="1" applyBorder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50" fillId="0" borderId="11" xfId="0" applyFont="1" applyBorder="1" applyAlignment="1">
      <alignment horizontal="center" vertical="center"/>
    </xf>
    <xf numFmtId="0" fontId="50" fillId="0" borderId="13" xfId="0" applyFont="1" applyBorder="1" applyAlignment="1">
      <alignment horizontal="center" vertical="center"/>
    </xf>
    <xf numFmtId="11" fontId="41" fillId="0" borderId="0" xfId="0" applyNumberFormat="1" applyFont="1" applyFill="1" applyBorder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/>
    <cellStyle name="Normal 3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ustomXml" Target="../customXml/item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Real water (PMS)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217352572286876"/>
          <c:y val="0.1027459410006208"/>
          <c:w val="0.83794990414930526"/>
          <c:h val="0.7142738101793219"/>
        </c:manualLayout>
      </c:layout>
      <c:barChart>
        <c:barDir val="col"/>
        <c:grouping val="clustered"/>
        <c:varyColors val="0"/>
        <c:ser>
          <c:idx val="2"/>
          <c:order val="0"/>
          <c:tx>
            <c:v>5 min Primary</c:v>
          </c:tx>
          <c:invertIfNegative val="0"/>
          <c:dLbls>
            <c:dLbl>
              <c:idx val="0"/>
              <c:layout>
                <c:manualLayout>
                  <c:x val="2.251316907583358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6BDE-4483-A7EB-8A9C8BFC1EA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'Agua Real'!$B$29:$B$31</c15:sqref>
                  </c15:fullRef>
                </c:ext>
              </c:extLst>
              <c:f>('Agua Real'!$B$29,'Agua Real'!$B$31)</c:f>
              <c:strCache>
                <c:ptCount val="2"/>
                <c:pt idx="0">
                  <c:v>Control</c:v>
                </c:pt>
                <c:pt idx="1">
                  <c:v>3 / 0,25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'Agua Real'!$C$29:$C$31</c15:sqref>
                  </c15:fullRef>
                </c:ext>
              </c:extLst>
              <c:f>('Agua Real'!$C$29,'Agua Real'!$C$31)</c:f>
              <c:numCache>
                <c:formatCode>0.00E+00</c:formatCode>
                <c:ptCount val="2"/>
                <c:pt idx="0">
                  <c:v>4066666666.6666665</c:v>
                </c:pt>
                <c:pt idx="1">
                  <c:v>2780000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6BDE-4483-A7EB-8A9C8BFC1EA4}"/>
            </c:ext>
          </c:extLst>
        </c:ser>
        <c:ser>
          <c:idx val="3"/>
          <c:order val="1"/>
          <c:tx>
            <c:v>15 min Primary</c:v>
          </c:tx>
          <c:invertIfNegative val="0"/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6BDE-4483-A7EB-8A9C8BFC1EA4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Lit>
              <c:ptCount val="2"/>
              <c:pt idx="0">
                <c:v>Control</c:v>
              </c:pt>
              <c:pt idx="1">
                <c:v>3 / 0,25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'Agua Real'!$D$29:$D$31</c15:sqref>
                  </c15:fullRef>
                </c:ext>
              </c:extLst>
              <c:f>('Agua Real'!$D$29,'Agua Real'!$D$31)</c:f>
              <c:numCache>
                <c:formatCode>0.00E+00</c:formatCode>
                <c:ptCount val="2"/>
                <c:pt idx="0">
                  <c:v>4066666666.6666665</c:v>
                </c:pt>
                <c:pt idx="1">
                  <c:v>414500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6BDE-4483-A7EB-8A9C8BFC1EA4}"/>
            </c:ext>
          </c:extLst>
        </c:ser>
        <c:ser>
          <c:idx val="0"/>
          <c:order val="2"/>
          <c:tx>
            <c:v>5 min Secondary</c:v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/>
          </c:spPr>
          <c:invertIfNegative val="0"/>
          <c:dLbls>
            <c:dLbl>
              <c:idx val="0"/>
              <c:layout>
                <c:manualLayout>
                  <c:x val="2.455982081000029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6BDE-4483-A7EB-8A9C8BFC1EA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'Agua Real'!$B$29:$B$31</c15:sqref>
                  </c15:fullRef>
                </c:ext>
              </c:extLst>
              <c:f>('Agua Real'!$B$29,'Agua Real'!$B$31)</c:f>
              <c:strCache>
                <c:ptCount val="2"/>
                <c:pt idx="0">
                  <c:v>Control</c:v>
                </c:pt>
                <c:pt idx="1">
                  <c:v>3 / 0,25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'Agua Real'!$I$29:$I$31</c15:sqref>
                  </c15:fullRef>
                </c:ext>
              </c:extLst>
              <c:f>('Agua Real'!$I$29,'Agua Real'!$I$31)</c:f>
              <c:numCache>
                <c:formatCode>0.00E+00</c:formatCode>
                <c:ptCount val="2"/>
                <c:pt idx="0">
                  <c:v>10533333333.333332</c:v>
                </c:pt>
                <c:pt idx="1">
                  <c:v>73333.333333333328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6BDE-4483-A7EB-8A9C8BFC1EA4}"/>
            </c:ext>
          </c:extLst>
        </c:ser>
        <c:ser>
          <c:idx val="1"/>
          <c:order val="3"/>
          <c:tx>
            <c:v>15 min Secondary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6BDE-4483-A7EB-8A9C8BFC1EA4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'Agua Real'!$B$29:$B$31</c15:sqref>
                  </c15:fullRef>
                </c:ext>
              </c:extLst>
              <c:f>('Agua Real'!$B$29,'Agua Real'!$B$31)</c:f>
              <c:strCache>
                <c:ptCount val="2"/>
                <c:pt idx="0">
                  <c:v>Control</c:v>
                </c:pt>
                <c:pt idx="1">
                  <c:v>3 / 0,25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'Agua Real'!$J$29:$J$31</c15:sqref>
                  </c15:fullRef>
                </c:ext>
              </c:extLst>
              <c:f>('Agua Real'!$J$29,'Agua Real'!$J$31)</c:f>
              <c:numCache>
                <c:formatCode>0.00E+00</c:formatCode>
                <c:ptCount val="2"/>
                <c:pt idx="0">
                  <c:v>10533333333.333332</c:v>
                </c:pt>
                <c:pt idx="1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6BDE-4483-A7EB-8A9C8BFC1EA4}"/>
            </c:ext>
            <c:ext xmlns:c15="http://schemas.microsoft.com/office/drawing/2012/chart" uri="{02D57815-91ED-43cb-92C2-25804820EDAC}">
              <c15:categoryFilterExceptions>
                <c15:categoryFilterException>
                  <c15:sqref>'Agua Real'!$J$30</c15:sqref>
                  <c15:dLbl>
                    <c:idx val="0"/>
                    <c:layout>
                      <c:manualLayout>
                        <c:x val="2.6606472544167061E-2"/>
                        <c:y val="3.5802654639981754E-3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6="http://schemas.microsoft.com/office/drawing/2014/chart" xmlns:c16r2="http://schemas.microsoft.com/office/drawing/2015/06/chart">
                      <c:ext xmlns:c16="http://schemas.microsoft.com/office/drawing/2014/chart" uri="{C3380CC4-5D6E-409C-BE32-E72D297353CC}">
                        <c16:uniqueId val="{00000011-6BDE-4483-A7EB-8A9C8BFC1EA4}"/>
                      </c:ext>
                      <c:ext uri="{CE6537A1-D6FC-4f65-9D91-7224C49458BB}"/>
                    </c:extLst>
                  </c15:dLbl>
                </c15:categoryFilterException>
              </c15:categoryFilterExceptions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910792992"/>
        <c:axId val="-910797888"/>
      </c:barChart>
      <c:catAx>
        <c:axId val="-910792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PMS (mM) / FeSO</a:t>
                </a:r>
                <a:r>
                  <a:rPr lang="en-GB" sz="600"/>
                  <a:t>4</a:t>
                </a:r>
                <a:r>
                  <a:rPr lang="en-GB" sz="600" baseline="0"/>
                  <a:t> </a:t>
                </a:r>
                <a:r>
                  <a:rPr lang="en-GB" sz="1000" baseline="0"/>
                  <a:t> (mM)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10797888"/>
        <c:crosses val="autoZero"/>
        <c:auto val="1"/>
        <c:lblAlgn val="ctr"/>
        <c:lblOffset val="100"/>
        <c:noMultiLvlLbl val="0"/>
      </c:catAx>
      <c:valAx>
        <c:axId val="-9107978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 (CFU/mL)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10792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174105439951962"/>
          <c:y val="6.978698548131876E-3"/>
          <c:w val="0.16621229386631367"/>
          <c:h val="0.24166961028387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Agua Secundario (PMS)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17352572286876"/>
          <c:y val="0.1027459410006208"/>
          <c:w val="0.83794990414930526"/>
          <c:h val="0.7142738101793219"/>
        </c:manualLayout>
      </c:layout>
      <c:barChart>
        <c:barDir val="col"/>
        <c:grouping val="clustered"/>
        <c:varyColors val="0"/>
        <c:ser>
          <c:idx val="0"/>
          <c:order val="0"/>
          <c:tx>
            <c:v>5 min Secondary</c:v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'Agua Real'!$B$29:$B$31</c:f>
              <c:strCache>
                <c:ptCount val="3"/>
                <c:pt idx="0">
                  <c:v>Control</c:v>
                </c:pt>
                <c:pt idx="1">
                  <c:v>5 / 0 </c:v>
                </c:pt>
                <c:pt idx="2">
                  <c:v>3 / 0,25</c:v>
                </c:pt>
              </c:strCache>
            </c:strRef>
          </c:cat>
          <c:val>
            <c:numRef>
              <c:f>'Agua Real'!$I$29:$I$31</c:f>
              <c:numCache>
                <c:formatCode>0.00E+00</c:formatCode>
                <c:ptCount val="3"/>
                <c:pt idx="0">
                  <c:v>10533333333.333332</c:v>
                </c:pt>
                <c:pt idx="1">
                  <c:v>1</c:v>
                </c:pt>
                <c:pt idx="2">
                  <c:v>73333.333333333328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3A3-4B9D-9A10-B8DC025129D9}"/>
            </c:ext>
          </c:extLst>
        </c:ser>
        <c:ser>
          <c:idx val="1"/>
          <c:order val="1"/>
          <c:tx>
            <c:v>15 min Secondary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'Agua Real'!$B$29:$B$31</c:f>
              <c:strCache>
                <c:ptCount val="3"/>
                <c:pt idx="0">
                  <c:v>Control</c:v>
                </c:pt>
                <c:pt idx="1">
                  <c:v>5 / 0 </c:v>
                </c:pt>
                <c:pt idx="2">
                  <c:v>3 / 0,25</c:v>
                </c:pt>
              </c:strCache>
            </c:strRef>
          </c:cat>
          <c:val>
            <c:numRef>
              <c:f>'Agua Real'!$J$29:$J$31</c:f>
              <c:numCache>
                <c:formatCode>0.00E+00</c:formatCode>
                <c:ptCount val="3"/>
                <c:pt idx="0">
                  <c:v>10533333333.333332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3A3-4B9D-9A10-B8DC02512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910799520"/>
        <c:axId val="-910798432"/>
      </c:barChart>
      <c:catAx>
        <c:axId val="-9107995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PMS (mM) / FeSO</a:t>
                </a:r>
                <a:r>
                  <a:rPr lang="en-GB" sz="600"/>
                  <a:t>4</a:t>
                </a:r>
                <a:r>
                  <a:rPr lang="en-GB" sz="600" baseline="0"/>
                  <a:t> </a:t>
                </a:r>
                <a:r>
                  <a:rPr lang="en-GB" sz="1000" baseline="0"/>
                  <a:t> (mM)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10798432"/>
        <c:crosses val="autoZero"/>
        <c:auto val="1"/>
        <c:lblAlgn val="ctr"/>
        <c:lblOffset val="100"/>
        <c:noMultiLvlLbl val="0"/>
      </c:catAx>
      <c:valAx>
        <c:axId val="-91079843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 (CFU/mL)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10799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Primary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'Agua Real'!$C$66:$C$69</c:f>
              <c:strCache>
                <c:ptCount val="4"/>
                <c:pt idx="0">
                  <c:v>5 / 0 / 5</c:v>
                </c:pt>
                <c:pt idx="1">
                  <c:v>5 / 0 / 15</c:v>
                </c:pt>
                <c:pt idx="2">
                  <c:v>3 / 0,25 / 5</c:v>
                </c:pt>
                <c:pt idx="3">
                  <c:v>3 / 0,25 / 15</c:v>
                </c:pt>
              </c:strCache>
            </c:strRef>
          </c:cat>
          <c:val>
            <c:numRef>
              <c:f>'Agua Real'!$F$66:$F$69</c:f>
              <c:numCache>
                <c:formatCode>General</c:formatCode>
                <c:ptCount val="4"/>
                <c:pt idx="0">
                  <c:v>71.7</c:v>
                </c:pt>
                <c:pt idx="1">
                  <c:v>74.400000000000006</c:v>
                </c:pt>
                <c:pt idx="2">
                  <c:v>72</c:v>
                </c:pt>
                <c:pt idx="3">
                  <c:v>74.7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F82-42FC-95DF-A68C9AD0165A}"/>
            </c:ext>
          </c:extLst>
        </c:ser>
        <c:ser>
          <c:idx val="1"/>
          <c:order val="1"/>
          <c:tx>
            <c:v>Secondary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'Agua Real'!$C$66:$C$69</c:f>
              <c:strCache>
                <c:ptCount val="4"/>
                <c:pt idx="0">
                  <c:v>5 / 0 / 5</c:v>
                </c:pt>
                <c:pt idx="1">
                  <c:v>5 / 0 / 15</c:v>
                </c:pt>
                <c:pt idx="2">
                  <c:v>3 / 0,25 / 5</c:v>
                </c:pt>
                <c:pt idx="3">
                  <c:v>3 / 0,25 / 15</c:v>
                </c:pt>
              </c:strCache>
            </c:strRef>
          </c:cat>
          <c:val>
            <c:numRef>
              <c:f>'Agua Real'!$F$71:$F$74</c:f>
              <c:numCache>
                <c:formatCode>General</c:formatCode>
                <c:ptCount val="4"/>
                <c:pt idx="0">
                  <c:v>68.2</c:v>
                </c:pt>
                <c:pt idx="1">
                  <c:v>71.2</c:v>
                </c:pt>
                <c:pt idx="2">
                  <c:v>68</c:v>
                </c:pt>
                <c:pt idx="3">
                  <c:v>71.099999999999994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F82-42FC-95DF-A68C9AD01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910800064"/>
        <c:axId val="-910795712"/>
      </c:barChart>
      <c:catAx>
        <c:axId val="-910800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PMS / Fe (mM) / Time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10795712"/>
        <c:crosses val="autoZero"/>
        <c:auto val="1"/>
        <c:lblAlgn val="ctr"/>
        <c:lblOffset val="100"/>
        <c:noMultiLvlLbl val="0"/>
      </c:catAx>
      <c:valAx>
        <c:axId val="-91079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Removal DQO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10800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TOC FLP</c:v>
          </c:tx>
          <c:invertIfNegative val="0"/>
          <c:val>
            <c:numRef>
              <c:f>('Agua Real'!$H$69,'Agua Real'!$H$74)</c:f>
              <c:numCache>
                <c:formatCode>General</c:formatCode>
                <c:ptCount val="2"/>
                <c:pt idx="0">
                  <c:v>60.7</c:v>
                </c:pt>
                <c:pt idx="1">
                  <c:v>59.7</c:v>
                </c:pt>
              </c:numCache>
            </c:numRef>
          </c:val>
        </c:ser>
        <c:ser>
          <c:idx val="1"/>
          <c:order val="1"/>
          <c:tx>
            <c:v>DQO FLP</c:v>
          </c:tx>
          <c:invertIfNegative val="0"/>
          <c:val>
            <c:numRef>
              <c:f>('Agua Real'!$F$69,'Agua Real'!$F$74)</c:f>
              <c:numCache>
                <c:formatCode>General</c:formatCode>
                <c:ptCount val="2"/>
                <c:pt idx="0">
                  <c:v>74.7</c:v>
                </c:pt>
                <c:pt idx="1">
                  <c:v>71.099999999999994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910795168"/>
        <c:axId val="-910802784"/>
      </c:barChart>
      <c:catAx>
        <c:axId val="-910795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PMS / Fe (mM) / Time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10802784"/>
        <c:crosses val="autoZero"/>
        <c:auto val="1"/>
        <c:lblAlgn val="ctr"/>
        <c:lblOffset val="100"/>
        <c:noMultiLvlLbl val="0"/>
      </c:catAx>
      <c:valAx>
        <c:axId val="-91080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Removal 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10795168"/>
        <c:crosses val="autoZero"/>
        <c:crossBetween val="between"/>
      </c:valAx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tx>
            <c:v>TOC FP</c:v>
          </c:tx>
          <c:invertIfNegative val="0"/>
          <c:cat>
            <c:strRef>
              <c:f>'[1]Agua Real'!$O$41:$O$42</c:f>
              <c:strCache>
                <c:ptCount val="2"/>
                <c:pt idx="0">
                  <c:v>Primary</c:v>
                </c:pt>
                <c:pt idx="1">
                  <c:v>Secondary</c:v>
                </c:pt>
              </c:strCache>
            </c:strRef>
          </c:cat>
          <c:val>
            <c:numRef>
              <c:f>('[1]Agua Real'!$U$42,'[1]Agua Real'!$U$45)</c:f>
              <c:numCache>
                <c:formatCode>General</c:formatCode>
                <c:ptCount val="2"/>
                <c:pt idx="0">
                  <c:v>15.58</c:v>
                </c:pt>
                <c:pt idx="1">
                  <c:v>41.54</c:v>
                </c:pt>
              </c:numCache>
            </c:numRef>
          </c:val>
        </c:ser>
        <c:ser>
          <c:idx val="3"/>
          <c:order val="1"/>
          <c:tx>
            <c:v>DQO FP</c:v>
          </c:tx>
          <c:invertIfNegative val="0"/>
          <c:cat>
            <c:strRef>
              <c:f>'[1]Agua Real'!$O$41:$O$42</c:f>
              <c:strCache>
                <c:ptCount val="2"/>
                <c:pt idx="0">
                  <c:v>Primary</c:v>
                </c:pt>
                <c:pt idx="1">
                  <c:v>Secondary</c:v>
                </c:pt>
              </c:strCache>
            </c:strRef>
          </c:cat>
          <c:val>
            <c:numRef>
              <c:f>('[1]Agua Real'!$S$42,'[1]Agua Real'!$S$45)</c:f>
              <c:numCache>
                <c:formatCode>General</c:formatCode>
                <c:ptCount val="2"/>
                <c:pt idx="0">
                  <c:v>77.38</c:v>
                </c:pt>
                <c:pt idx="1">
                  <c:v>87.25</c:v>
                </c:pt>
              </c:numCache>
            </c:numRef>
          </c:val>
        </c:ser>
        <c:ser>
          <c:idx val="0"/>
          <c:order val="2"/>
          <c:tx>
            <c:v>TOC FLP</c:v>
          </c:tx>
          <c:invertIfNegative val="0"/>
          <c:val>
            <c:numRef>
              <c:f>('Agua Real'!$G$69,'Agua Real'!$G$74)</c:f>
              <c:numCache>
                <c:formatCode>General</c:formatCode>
                <c:ptCount val="2"/>
                <c:pt idx="0">
                  <c:v>29.7</c:v>
                </c:pt>
                <c:pt idx="1">
                  <c:v>24</c:v>
                </c:pt>
              </c:numCache>
            </c:numRef>
          </c:val>
        </c:ser>
        <c:ser>
          <c:idx val="1"/>
          <c:order val="3"/>
          <c:tx>
            <c:v>DQO FLP</c:v>
          </c:tx>
          <c:invertIfNegative val="0"/>
          <c:val>
            <c:numRef>
              <c:f>('Agua Real'!$E$69,'Agua Real'!$E$74)</c:f>
              <c:numCache>
                <c:formatCode>General</c:formatCode>
                <c:ptCount val="2"/>
                <c:pt idx="0">
                  <c:v>66.8</c:v>
                </c:pt>
                <c:pt idx="1">
                  <c:v>67.8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910802240"/>
        <c:axId val="-910788096"/>
      </c:barChart>
      <c:catAx>
        <c:axId val="-910802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Real</a:t>
                </a:r>
                <a:r>
                  <a:rPr lang="en-GB" baseline="0"/>
                  <a:t> wastewater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36211577386354687"/>
              <c:y val="0.887549386614280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10788096"/>
        <c:crosses val="autoZero"/>
        <c:auto val="1"/>
        <c:lblAlgn val="ctr"/>
        <c:lblOffset val="100"/>
        <c:noMultiLvlLbl val="0"/>
      </c:catAx>
      <c:valAx>
        <c:axId val="-910788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Removal 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10802240"/>
        <c:crosses val="autoZero"/>
        <c:crossBetween val="between"/>
      </c:valAx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tx>
            <c:v>TOC FP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'[1]Agua Real'!$O$41:$O$42</c:f>
              <c:strCache>
                <c:ptCount val="2"/>
                <c:pt idx="0">
                  <c:v>Primary</c:v>
                </c:pt>
                <c:pt idx="1">
                  <c:v>Secondary</c:v>
                </c:pt>
              </c:strCache>
            </c:strRef>
          </c:cat>
          <c:val>
            <c:numRef>
              <c:f>('[1]Agua Real'!$U$42,'[1]Agua Real'!$U$45)</c:f>
              <c:numCache>
                <c:formatCode>General</c:formatCode>
                <c:ptCount val="2"/>
                <c:pt idx="0">
                  <c:v>15.58</c:v>
                </c:pt>
                <c:pt idx="1">
                  <c:v>41.54</c:v>
                </c:pt>
              </c:numCache>
            </c:numRef>
          </c:val>
        </c:ser>
        <c:ser>
          <c:idx val="3"/>
          <c:order val="1"/>
          <c:tx>
            <c:v>CDO FP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'[1]Agua Real'!$O$41:$O$42</c:f>
              <c:strCache>
                <c:ptCount val="2"/>
                <c:pt idx="0">
                  <c:v>Primary</c:v>
                </c:pt>
                <c:pt idx="1">
                  <c:v>Secondary</c:v>
                </c:pt>
              </c:strCache>
            </c:strRef>
          </c:cat>
          <c:val>
            <c:numRef>
              <c:f>('[1]Agua Real'!$S$42,'[1]Agua Real'!$S$45)</c:f>
              <c:numCache>
                <c:formatCode>General</c:formatCode>
                <c:ptCount val="2"/>
                <c:pt idx="0">
                  <c:v>77.38</c:v>
                </c:pt>
                <c:pt idx="1">
                  <c:v>87.25</c:v>
                </c:pt>
              </c:numCache>
            </c:numRef>
          </c:val>
        </c:ser>
        <c:ser>
          <c:idx val="0"/>
          <c:order val="2"/>
          <c:tx>
            <c:v>TOC FLP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('Agua Real'!$H$69,'Agua Real'!$H$74)</c:f>
              <c:numCache>
                <c:formatCode>General</c:formatCode>
                <c:ptCount val="2"/>
                <c:pt idx="0">
                  <c:v>60.7</c:v>
                </c:pt>
                <c:pt idx="1">
                  <c:v>59.7</c:v>
                </c:pt>
              </c:numCache>
            </c:numRef>
          </c:val>
        </c:ser>
        <c:ser>
          <c:idx val="1"/>
          <c:order val="3"/>
          <c:tx>
            <c:v>CDO FLP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('Agua Real'!$F$69,'Agua Real'!$F$74)</c:f>
              <c:numCache>
                <c:formatCode>General</c:formatCode>
                <c:ptCount val="2"/>
                <c:pt idx="0">
                  <c:v>74.7</c:v>
                </c:pt>
                <c:pt idx="1">
                  <c:v>71.099999999999994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53633920"/>
        <c:axId val="-753628480"/>
      </c:barChart>
      <c:catAx>
        <c:axId val="-753633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PMS / Fe (mM) / Time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53628480"/>
        <c:crosses val="autoZero"/>
        <c:auto val="1"/>
        <c:lblAlgn val="ctr"/>
        <c:lblOffset val="100"/>
        <c:noMultiLvlLbl val="0"/>
      </c:catAx>
      <c:valAx>
        <c:axId val="-75362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Removal 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53633920"/>
        <c:crosses val="autoZero"/>
        <c:crossBetween val="between"/>
      </c:valAx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GB"/>
              <a:t>Recta calibrado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530656180663869"/>
          <c:y val="0.15141747487230606"/>
          <c:w val="0.82008259923991123"/>
          <c:h val="0.64921179819185704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50000"/>
                </a:schemeClr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2">
                    <a:lumMod val="50000"/>
                  </a:schemeClr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2.6696909118868215E-2"/>
                  <c:y val="0.4341862085450264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[2]Hoja1!$D$5:$D$10</c:f>
              <c:numCache>
                <c:formatCode>General</c:formatCode>
                <c:ptCount val="6"/>
                <c:pt idx="0">
                  <c:v>0.9375</c:v>
                </c:pt>
                <c:pt idx="1">
                  <c:v>1.875</c:v>
                </c:pt>
                <c:pt idx="2">
                  <c:v>3.75</c:v>
                </c:pt>
                <c:pt idx="3">
                  <c:v>7.5</c:v>
                </c:pt>
                <c:pt idx="4">
                  <c:v>15</c:v>
                </c:pt>
                <c:pt idx="5">
                  <c:v>30</c:v>
                </c:pt>
              </c:numCache>
            </c:numRef>
          </c:xVal>
          <c:yVal>
            <c:numRef>
              <c:f>[2]Hoja1!$H$5:$H$10</c:f>
              <c:numCache>
                <c:formatCode>General</c:formatCode>
                <c:ptCount val="6"/>
                <c:pt idx="0">
                  <c:v>1.5666666666666666E-2</c:v>
                </c:pt>
                <c:pt idx="1">
                  <c:v>4.1000000000000002E-2</c:v>
                </c:pt>
                <c:pt idx="2">
                  <c:v>9.0333333333333335E-2</c:v>
                </c:pt>
                <c:pt idx="3">
                  <c:v>0.18566666666666665</c:v>
                </c:pt>
                <c:pt idx="4">
                  <c:v>0.36366666666666664</c:v>
                </c:pt>
                <c:pt idx="5">
                  <c:v>0.73566666666666658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314-4503-9B54-8D7BA80F08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10793536"/>
        <c:axId val="-910787552"/>
      </c:scatterChart>
      <c:valAx>
        <c:axId val="-910793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r>
                  <a:rPr lang="en-GB"/>
                  <a:t>[H2O2] mg/L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entury Gothic" panose="020B0502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-910787552"/>
        <c:crosses val="autoZero"/>
        <c:crossBetween val="midCat"/>
      </c:valAx>
      <c:valAx>
        <c:axId val="-910787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r>
                  <a:rPr lang="en-GB"/>
                  <a:t>Abs 400 nm</a:t>
                </a:r>
              </a:p>
            </c:rich>
          </c:tx>
          <c:layout>
            <c:manualLayout>
              <c:xMode val="edge"/>
              <c:yMode val="edge"/>
              <c:x val="1.9529447947101337E-2"/>
              <c:y val="0.335654871288243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entury Gothic" panose="020B0502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-910793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71966</xdr:colOff>
      <xdr:row>2</xdr:row>
      <xdr:rowOff>188384</xdr:rowOff>
    </xdr:from>
    <xdr:to>
      <xdr:col>15</xdr:col>
      <xdr:colOff>95250</xdr:colOff>
      <xdr:row>10</xdr:row>
      <xdr:rowOff>74084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8570383" y="569384"/>
          <a:ext cx="2838450" cy="152611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5 mM  (1000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 mM 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156634</xdr:colOff>
      <xdr:row>15</xdr:row>
      <xdr:rowOff>61383</xdr:rowOff>
    </xdr:from>
    <xdr:to>
      <xdr:col>16</xdr:col>
      <xdr:colOff>137584</xdr:colOff>
      <xdr:row>23</xdr:row>
      <xdr:rowOff>99482</xdr:rowOff>
    </xdr:to>
    <xdr:sp macro="" textlink="">
      <xdr:nvSpPr>
        <xdr:cNvPr id="29" name="CuadroTexto 28">
          <a:extLst>
            <a:ext uri="{FF2B5EF4-FFF2-40B4-BE49-F238E27FC236}">
              <a16:creationId xmlns=""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7840134" y="3088216"/>
          <a:ext cx="4373033" cy="168909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0,5 mM  (100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 mM 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r>
            <a:rPr lang="es-ES" sz="1000" baseline="0">
              <a:latin typeface="Century Gothic" panose="020B0502020202020204" pitchFamily="34" charset="0"/>
            </a:rPr>
            <a:t>Observaciones: Placas incontables, el crecimiento era tipo cesped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275166</xdr:colOff>
      <xdr:row>27</xdr:row>
      <xdr:rowOff>137582</xdr:rowOff>
    </xdr:from>
    <xdr:to>
      <xdr:col>16</xdr:col>
      <xdr:colOff>0</xdr:colOff>
      <xdr:row>34</xdr:row>
      <xdr:rowOff>179916</xdr:rowOff>
    </xdr:to>
    <xdr:sp macro="" textlink="">
      <xdr:nvSpPr>
        <xdr:cNvPr id="30" name="CuadroTexto 29">
          <a:extLst>
            <a:ext uri="{FF2B5EF4-FFF2-40B4-BE49-F238E27FC236}">
              <a16:creationId xmlns=""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8466666" y="5365749"/>
          <a:ext cx="4116917" cy="138641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3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7,5 mM  (1500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 mM 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162983</xdr:colOff>
      <xdr:row>40</xdr:row>
      <xdr:rowOff>4232</xdr:rowOff>
    </xdr:from>
    <xdr:to>
      <xdr:col>17</xdr:col>
      <xdr:colOff>438150</xdr:colOff>
      <xdr:row>47</xdr:row>
      <xdr:rowOff>31750</xdr:rowOff>
    </xdr:to>
    <xdr:sp macro="" textlink="">
      <xdr:nvSpPr>
        <xdr:cNvPr id="31" name="CuadroTexto 30">
          <a:extLst>
            <a:ext uri="{FF2B5EF4-FFF2-40B4-BE49-F238E27FC236}">
              <a16:creationId xmlns="" xmlns:a16="http://schemas.microsoft.com/office/drawing/2014/main" id="{00000000-0008-0000-0100-00001F000000}"/>
            </a:ext>
          </a:extLst>
        </xdr:cNvPr>
        <xdr:cNvSpPr txBox="1"/>
      </xdr:nvSpPr>
      <xdr:spPr>
        <a:xfrm>
          <a:off x="8354483" y="7719482"/>
          <a:ext cx="5429250" cy="137160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4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5 mM  (1000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5 mM (1,66 mL de 300 mM de Sulfato de hierro II)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</xdr:col>
      <xdr:colOff>205317</xdr:colOff>
      <xdr:row>51</xdr:row>
      <xdr:rowOff>67732</xdr:rowOff>
    </xdr:from>
    <xdr:to>
      <xdr:col>14</xdr:col>
      <xdr:colOff>35984</xdr:colOff>
      <xdr:row>58</xdr:row>
      <xdr:rowOff>95249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6851650" y="9889065"/>
          <a:ext cx="4116917" cy="137160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5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5 mM  (1000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1 mM (0,333 mL de 300 mM de Sulfato de hierro II)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</xdr:col>
      <xdr:colOff>262467</xdr:colOff>
      <xdr:row>63</xdr:row>
      <xdr:rowOff>40215</xdr:rowOff>
    </xdr:from>
    <xdr:to>
      <xdr:col>14</xdr:col>
      <xdr:colOff>93134</xdr:colOff>
      <xdr:row>70</xdr:row>
      <xdr:rowOff>67733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6908800" y="12158132"/>
          <a:ext cx="4116917" cy="137160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6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5 mM  (1000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0,5 mM (0,166 mL de 300 mM de Sulfato de hierro II)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</xdr:col>
      <xdr:colOff>465667</xdr:colOff>
      <xdr:row>76</xdr:row>
      <xdr:rowOff>158750</xdr:rowOff>
    </xdr:from>
    <xdr:to>
      <xdr:col>14</xdr:col>
      <xdr:colOff>296334</xdr:colOff>
      <xdr:row>83</xdr:row>
      <xdr:rowOff>186268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6582834" y="14763750"/>
          <a:ext cx="3937000" cy="137160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7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5 mM  (1000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0,25 mM (0,83 mL de 300 mM de Sulfato de hierro II)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</xdr:col>
      <xdr:colOff>169332</xdr:colOff>
      <xdr:row>90</xdr:row>
      <xdr:rowOff>127000</xdr:rowOff>
    </xdr:from>
    <xdr:to>
      <xdr:col>13</xdr:col>
      <xdr:colOff>645582</xdr:colOff>
      <xdr:row>97</xdr:row>
      <xdr:rowOff>154517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6286499" y="17409583"/>
          <a:ext cx="3937000" cy="137160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8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1 mM  (1000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0,25 mM (0,83 mL de 300 mM de Sulfato de hierro II)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</xdr:col>
      <xdr:colOff>184148</xdr:colOff>
      <xdr:row>103</xdr:row>
      <xdr:rowOff>25398</xdr:rowOff>
    </xdr:from>
    <xdr:to>
      <xdr:col>14</xdr:col>
      <xdr:colOff>14815</xdr:colOff>
      <xdr:row>110</xdr:row>
      <xdr:rowOff>52916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6301315" y="19795065"/>
          <a:ext cx="3937000" cy="137160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9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1 mM  (1000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1 mM (0,333 mL de 300 mM de Sulfato de hierro II)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</xdr:col>
      <xdr:colOff>325965</xdr:colOff>
      <xdr:row>114</xdr:row>
      <xdr:rowOff>114299</xdr:rowOff>
    </xdr:from>
    <xdr:to>
      <xdr:col>14</xdr:col>
      <xdr:colOff>156632</xdr:colOff>
      <xdr:row>121</xdr:row>
      <xdr:rowOff>141817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6443132" y="21990049"/>
          <a:ext cx="3937000" cy="137160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10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1 mM  (1000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 mM (0 mL de 300 mM de Sulfato de hierro II)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3</xdr:row>
      <xdr:rowOff>146050</xdr:rowOff>
    </xdr:from>
    <xdr:to>
      <xdr:col>12</xdr:col>
      <xdr:colOff>254000</xdr:colOff>
      <xdr:row>11</xdr:row>
      <xdr:rowOff>152400</xdr:rowOff>
    </xdr:to>
    <xdr:sp macro="" textlink="">
      <xdr:nvSpPr>
        <xdr:cNvPr id="2" name="CuadroText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6562725" y="717550"/>
          <a:ext cx="2844800" cy="15684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EXPERIMENTO</a:t>
          </a:r>
          <a:r>
            <a:rPr lang="es-ES" sz="1000" b="1" baseline="0">
              <a:latin typeface="Century Gothic" panose="020B0502020202020204" pitchFamily="34" charset="0"/>
            </a:rPr>
            <a:t> 1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1 mM  (200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 mM 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</xdr:col>
      <xdr:colOff>124884</xdr:colOff>
      <xdr:row>15</xdr:row>
      <xdr:rowOff>40217</xdr:rowOff>
    </xdr:from>
    <xdr:to>
      <xdr:col>14</xdr:col>
      <xdr:colOff>391584</xdr:colOff>
      <xdr:row>23</xdr:row>
      <xdr:rowOff>78316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6573309" y="2935817"/>
          <a:ext cx="4381500" cy="160019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 baseline="0">
              <a:latin typeface="Century Gothic" panose="020B0502020202020204" pitchFamily="34" charset="0"/>
            </a:rPr>
            <a:t>EXPERIMENTO 2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5 mM  (1000 µL de 500 mM PMS)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latin typeface="Century Gothic" panose="020B0502020202020204" pitchFamily="34" charset="0"/>
            </a:rPr>
            <a:t>- [Fe]= 0,5 mM </a:t>
          </a:r>
          <a:r>
            <a:rPr lang="es-ES" sz="11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(166 µL de 300 mM de Sulfato de hierro II)</a:t>
          </a:r>
          <a:endParaRPr lang="es-ES" sz="1000">
            <a:effectLst/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r>
            <a:rPr lang="es-ES" sz="1000" baseline="0">
              <a:latin typeface="Century Gothic" panose="020B0502020202020204" pitchFamily="34" charset="0"/>
            </a:rPr>
            <a:t>Observaciones: Placas incontables, el crecimiento era tipo cesped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275166</xdr:colOff>
      <xdr:row>27</xdr:row>
      <xdr:rowOff>137582</xdr:rowOff>
    </xdr:from>
    <xdr:to>
      <xdr:col>16</xdr:col>
      <xdr:colOff>0</xdr:colOff>
      <xdr:row>34</xdr:row>
      <xdr:rowOff>179916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7961841" y="5357282"/>
          <a:ext cx="4125384" cy="138535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 baseline="0">
              <a:latin typeface="Century Gothic" panose="020B0502020202020204" pitchFamily="34" charset="0"/>
            </a:rPr>
            <a:t>EXPERIMENTO 3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3 mM  (600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 mM 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</xdr:col>
      <xdr:colOff>279399</xdr:colOff>
      <xdr:row>39</xdr:row>
      <xdr:rowOff>173564</xdr:rowOff>
    </xdr:from>
    <xdr:to>
      <xdr:col>15</xdr:col>
      <xdr:colOff>427566</xdr:colOff>
      <xdr:row>47</xdr:row>
      <xdr:rowOff>10582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6692899" y="7698314"/>
          <a:ext cx="5344584" cy="140335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EXPERIMENTO</a:t>
          </a:r>
          <a:r>
            <a:rPr lang="es-ES" sz="1000" b="1" baseline="0">
              <a:latin typeface="Century Gothic" panose="020B0502020202020204" pitchFamily="34" charset="0"/>
            </a:rPr>
            <a:t> 4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1 mM  (200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0,5 mM (166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 de 300 mM de Sulfato de hierro II)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607484</xdr:colOff>
      <xdr:row>51</xdr:row>
      <xdr:rowOff>99482</xdr:rowOff>
    </xdr:from>
    <xdr:to>
      <xdr:col>15</xdr:col>
      <xdr:colOff>480484</xdr:colOff>
      <xdr:row>58</xdr:row>
      <xdr:rowOff>126999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7825317" y="9952565"/>
          <a:ext cx="4265084" cy="137160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EXPERIMENTO 5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5 mM  (1000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 mM (0 mL de 300 mM de Sulfato de hierro II)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</xdr:col>
      <xdr:colOff>262467</xdr:colOff>
      <xdr:row>63</xdr:row>
      <xdr:rowOff>40215</xdr:rowOff>
    </xdr:from>
    <xdr:to>
      <xdr:col>14</xdr:col>
      <xdr:colOff>93134</xdr:colOff>
      <xdr:row>70</xdr:row>
      <xdr:rowOff>67733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6710892" y="12146490"/>
          <a:ext cx="3945467" cy="1370543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EXPERIMENTO 6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3 mM  (600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0,5 mM (0,166 mL de 300 mM de Sulfato de hierro II)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296334</xdr:colOff>
      <xdr:row>76</xdr:row>
      <xdr:rowOff>148166</xdr:rowOff>
    </xdr:from>
    <xdr:to>
      <xdr:col>15</xdr:col>
      <xdr:colOff>169334</xdr:colOff>
      <xdr:row>83</xdr:row>
      <xdr:rowOff>175684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7514167" y="14784916"/>
          <a:ext cx="4265084" cy="137160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EXPERIMENTO 7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1 mM  (200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0,25 mM (0,83 mL de 300 mM de Sulfato de hierro II)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</xdr:col>
      <xdr:colOff>209548</xdr:colOff>
      <xdr:row>114</xdr:row>
      <xdr:rowOff>103715</xdr:rowOff>
    </xdr:from>
    <xdr:to>
      <xdr:col>13</xdr:col>
      <xdr:colOff>264584</xdr:colOff>
      <xdr:row>121</xdr:row>
      <xdr:rowOff>131233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6623048" y="22011215"/>
          <a:ext cx="3843869" cy="137160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EXPERIMENTO 10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3 mM  (600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0,25 mM (0,83 mL de 300 mM de Sulfato de hierro II)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488950</xdr:colOff>
      <xdr:row>1</xdr:row>
      <xdr:rowOff>69850</xdr:rowOff>
    </xdr:from>
    <xdr:to>
      <xdr:col>13</xdr:col>
      <xdr:colOff>755650</xdr:colOff>
      <xdr:row>9</xdr:row>
      <xdr:rowOff>54428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937C9122-B214-4B03-BB34-E85B4EA484DC}"/>
            </a:ext>
          </a:extLst>
        </xdr:cNvPr>
        <xdr:cNvSpPr txBox="1"/>
      </xdr:nvSpPr>
      <xdr:spPr>
        <a:xfrm>
          <a:off x="7689850" y="254000"/>
          <a:ext cx="3314700" cy="145777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EXPERIMENTO</a:t>
          </a:r>
          <a:r>
            <a:rPr lang="es-ES" sz="1000" b="1" baseline="0">
              <a:latin typeface="Century Gothic" panose="020B0502020202020204" pitchFamily="34" charset="0"/>
            </a:rPr>
            <a:t> 3.1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2 mM  (200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 mM 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461434</xdr:colOff>
      <xdr:row>14</xdr:row>
      <xdr:rowOff>90110</xdr:rowOff>
    </xdr:from>
    <xdr:to>
      <xdr:col>15</xdr:col>
      <xdr:colOff>336550</xdr:colOff>
      <xdr:row>22</xdr:row>
      <xdr:rowOff>106437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3EB5B000-2295-4E5C-B84B-7F96CA374D25}"/>
            </a:ext>
          </a:extLst>
        </xdr:cNvPr>
        <xdr:cNvSpPr txBox="1"/>
      </xdr:nvSpPr>
      <xdr:spPr>
        <a:xfrm>
          <a:off x="7662334" y="2668210"/>
          <a:ext cx="4447116" cy="148952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 baseline="0">
              <a:latin typeface="Century Gothic" panose="020B0502020202020204" pitchFamily="34" charset="0"/>
            </a:rPr>
            <a:t>EXPERIMENTO  B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2 mM  (1000 µL de 500 mM PMS)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latin typeface="Century Gothic" panose="020B0502020202020204" pitchFamily="34" charset="0"/>
            </a:rPr>
            <a:t>- [Fe]= 0,25 mM </a:t>
          </a:r>
          <a:r>
            <a:rPr lang="es-ES" sz="11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(100 µL de 250 mM de Sulfato de hierro II)</a:t>
          </a:r>
          <a:endParaRPr lang="es-ES" sz="1000">
            <a:effectLst/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r>
            <a:rPr lang="es-ES" sz="1000" baseline="0">
              <a:latin typeface="Century Gothic" panose="020B0502020202020204" pitchFamily="34" charset="0"/>
            </a:rPr>
            <a:t>Observaciones: Placas incontables, el crecimiento era tipo cesped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468008</xdr:colOff>
      <xdr:row>26</xdr:row>
      <xdr:rowOff>161987</xdr:rowOff>
    </xdr:from>
    <xdr:to>
      <xdr:col>15</xdr:col>
      <xdr:colOff>129342</xdr:colOff>
      <xdr:row>34</xdr:row>
      <xdr:rowOff>916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20825EA4-DCFF-4350-9EC7-9D3ADA1EE089}"/>
            </a:ext>
          </a:extLst>
        </xdr:cNvPr>
        <xdr:cNvSpPr txBox="1"/>
      </xdr:nvSpPr>
      <xdr:spPr>
        <a:xfrm>
          <a:off x="7637363" y="4955213"/>
          <a:ext cx="4208753" cy="131376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 baseline="0">
              <a:latin typeface="Century Gothic" panose="020B0502020202020204" pitchFamily="34" charset="0"/>
            </a:rPr>
            <a:t>EXPERIMENTO  A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3 mM  (600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0.25 mM </a:t>
          </a:r>
          <a:r>
            <a: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(100 µL de 250 mM de Sulfato de hierro II)</a:t>
          </a:r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15678</xdr:colOff>
      <xdr:row>39</xdr:row>
      <xdr:rowOff>164629</xdr:rowOff>
    </xdr:from>
    <xdr:to>
      <xdr:col>15</xdr:col>
      <xdr:colOff>437444</xdr:colOff>
      <xdr:row>47</xdr:row>
      <xdr:rowOff>7604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F152C24D-FA93-45F6-9553-305B656AC14D}"/>
            </a:ext>
          </a:extLst>
        </xdr:cNvPr>
        <xdr:cNvSpPr txBox="1"/>
      </xdr:nvSpPr>
      <xdr:spPr>
        <a:xfrm>
          <a:off x="7964937" y="7196666"/>
          <a:ext cx="4223927" cy="128544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 baseline="0">
              <a:latin typeface="Century Gothic" panose="020B0502020202020204" pitchFamily="34" charset="0"/>
            </a:rPr>
            <a:t>EXPERIMENTO C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2 mM  (600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0.125 mM </a:t>
          </a:r>
          <a:r>
            <a: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(50 µL de 250 mM de Sulfato de hierro II)</a:t>
          </a:r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23519</xdr:colOff>
      <xdr:row>53</xdr:row>
      <xdr:rowOff>86235</xdr:rowOff>
    </xdr:from>
    <xdr:to>
      <xdr:col>15</xdr:col>
      <xdr:colOff>445285</xdr:colOff>
      <xdr:row>60</xdr:row>
      <xdr:rowOff>109518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id="{713A9716-8290-45AD-9558-1B8C0F819EB3}"/>
            </a:ext>
          </a:extLst>
        </xdr:cNvPr>
        <xdr:cNvSpPr txBox="1"/>
      </xdr:nvSpPr>
      <xdr:spPr>
        <a:xfrm>
          <a:off x="7972778" y="9642593"/>
          <a:ext cx="4223927" cy="128544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 baseline="0">
              <a:latin typeface="Century Gothic" panose="020B0502020202020204" pitchFamily="34" charset="0"/>
            </a:rPr>
            <a:t>EXPERIMENTO D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1 mM  (600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0.125 mM </a:t>
          </a:r>
          <a:r>
            <a: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(50 µL de 250 mM de Sulfato de hierro II)</a:t>
          </a:r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0</xdr:colOff>
      <xdr:row>66</xdr:row>
      <xdr:rowOff>0</xdr:rowOff>
    </xdr:from>
    <xdr:to>
      <xdr:col>15</xdr:col>
      <xdr:colOff>615625</xdr:colOff>
      <xdr:row>73</xdr:row>
      <xdr:rowOff>35357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id="{D59FC88A-8DA4-47A6-8EB7-303E56CA85AE}"/>
            </a:ext>
          </a:extLst>
        </xdr:cNvPr>
        <xdr:cNvSpPr txBox="1"/>
      </xdr:nvSpPr>
      <xdr:spPr>
        <a:xfrm>
          <a:off x="7949259" y="11900370"/>
          <a:ext cx="4417786" cy="129751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EXPERIMENTO E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1 mM  (200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0,25 mM (0,83 mL de 300 mM de Sulfato de hierro II)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0</xdr:colOff>
      <xdr:row>77</xdr:row>
      <xdr:rowOff>0</xdr:rowOff>
    </xdr:from>
    <xdr:to>
      <xdr:col>17</xdr:col>
      <xdr:colOff>204500</xdr:colOff>
      <xdr:row>84</xdr:row>
      <xdr:rowOff>26286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B2FB8205-2E1D-4EB9-9D2D-1B6C30097846}"/>
            </a:ext>
          </a:extLst>
        </xdr:cNvPr>
        <xdr:cNvSpPr txBox="1"/>
      </xdr:nvSpPr>
      <xdr:spPr>
        <a:xfrm>
          <a:off x="7949259" y="13883765"/>
          <a:ext cx="5527525" cy="128844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EXPERIMENTO</a:t>
          </a:r>
          <a:r>
            <a:rPr lang="es-ES" sz="1000" b="1" baseline="0">
              <a:latin typeface="Century Gothic" panose="020B0502020202020204" pitchFamily="34" charset="0"/>
            </a:rPr>
            <a:t> F</a:t>
          </a:r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1 mM  (200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0,5 mM (166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 de 300 mM de Sulfato de hierro II)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15679</xdr:colOff>
      <xdr:row>88</xdr:row>
      <xdr:rowOff>86235</xdr:rowOff>
    </xdr:from>
    <xdr:to>
      <xdr:col>14</xdr:col>
      <xdr:colOff>288650</xdr:colOff>
      <xdr:row>96</xdr:row>
      <xdr:rowOff>101543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654EF142-F721-4761-BAC0-3322682206E6}"/>
            </a:ext>
          </a:extLst>
        </xdr:cNvPr>
        <xdr:cNvSpPr txBox="1"/>
      </xdr:nvSpPr>
      <xdr:spPr>
        <a:xfrm>
          <a:off x="7964938" y="15953395"/>
          <a:ext cx="3314700" cy="145777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EXPERIMENTO</a:t>
          </a:r>
          <a:r>
            <a:rPr lang="es-ES" sz="1000" b="1" baseline="0">
              <a:latin typeface="Century Gothic" panose="020B0502020202020204" pitchFamily="34" charset="0"/>
            </a:rPr>
            <a:t> G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1 mM  (200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 mM 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3</xdr:row>
      <xdr:rowOff>63500</xdr:rowOff>
    </xdr:from>
    <xdr:to>
      <xdr:col>10</xdr:col>
      <xdr:colOff>755650</xdr:colOff>
      <xdr:row>10</xdr:row>
      <xdr:rowOff>146050</xdr:rowOff>
    </xdr:to>
    <xdr:sp macro="" textlink="">
      <xdr:nvSpPr>
        <xdr:cNvPr id="2" name="CuadroTexto 1">
          <a:extLst>
            <a:ext uri="{FF2B5EF4-FFF2-40B4-BE49-F238E27FC236}">
              <a16:creationId xmlns="" xmlns:a16="http://schemas.microsoft.com/office/drawing/2014/main" id="{D1C1106A-790B-4508-838D-F81D1F9496EB}"/>
            </a:ext>
          </a:extLst>
        </xdr:cNvPr>
        <xdr:cNvSpPr txBox="1"/>
      </xdr:nvSpPr>
      <xdr:spPr>
        <a:xfrm>
          <a:off x="5467350" y="615950"/>
          <a:ext cx="2908300" cy="13716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EXPERIMENTO</a:t>
          </a:r>
          <a:r>
            <a:rPr lang="es-ES" sz="1000" b="1" baseline="0">
              <a:latin typeface="Century Gothic" panose="020B0502020202020204" pitchFamily="34" charset="0"/>
            </a:rPr>
            <a:t> A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5 mM  (1000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 mM 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18</xdr:col>
      <xdr:colOff>752475</xdr:colOff>
      <xdr:row>3</xdr:row>
      <xdr:rowOff>19050</xdr:rowOff>
    </xdr:from>
    <xdr:to>
      <xdr:col>22</xdr:col>
      <xdr:colOff>612775</xdr:colOff>
      <xdr:row>10</xdr:row>
      <xdr:rowOff>101600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9FFDEB72-068A-4B17-93AB-F3E1DCD0BAE7}"/>
            </a:ext>
          </a:extLst>
        </xdr:cNvPr>
        <xdr:cNvSpPr txBox="1"/>
      </xdr:nvSpPr>
      <xdr:spPr>
        <a:xfrm>
          <a:off x="16506825" y="590550"/>
          <a:ext cx="2908300" cy="14255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EXPERIMENTO</a:t>
          </a:r>
          <a:r>
            <a:rPr lang="es-ES" sz="1000" b="1" baseline="0">
              <a:latin typeface="Century Gothic" panose="020B0502020202020204" pitchFamily="34" charset="0"/>
            </a:rPr>
            <a:t> B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3 mM  (600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0.25 mM (100 µL de 250 mM PMS )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7</xdr:col>
      <xdr:colOff>0</xdr:colOff>
      <xdr:row>15</xdr:row>
      <xdr:rowOff>0</xdr:rowOff>
    </xdr:from>
    <xdr:to>
      <xdr:col>10</xdr:col>
      <xdr:colOff>622300</xdr:colOff>
      <xdr:row>22</xdr:row>
      <xdr:rowOff>82550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E9D5799C-C94B-4857-9D4D-63C260024885}"/>
            </a:ext>
          </a:extLst>
        </xdr:cNvPr>
        <xdr:cNvSpPr txBox="1"/>
      </xdr:nvSpPr>
      <xdr:spPr>
        <a:xfrm>
          <a:off x="6353175" y="2867025"/>
          <a:ext cx="2908300" cy="14255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EXPERIMENTO</a:t>
          </a:r>
          <a:r>
            <a:rPr lang="es-ES" sz="1000" b="1" baseline="0">
              <a:latin typeface="Century Gothic" panose="020B0502020202020204" pitchFamily="34" charset="0"/>
            </a:rPr>
            <a:t> A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5 mM  (1000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 mM 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18</xdr:col>
      <xdr:colOff>342900</xdr:colOff>
      <xdr:row>15</xdr:row>
      <xdr:rowOff>85725</xdr:rowOff>
    </xdr:from>
    <xdr:to>
      <xdr:col>22</xdr:col>
      <xdr:colOff>203200</xdr:colOff>
      <xdr:row>22</xdr:row>
      <xdr:rowOff>168275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E1D071CF-D053-48B8-B223-F4187510969C}"/>
            </a:ext>
          </a:extLst>
        </xdr:cNvPr>
        <xdr:cNvSpPr txBox="1"/>
      </xdr:nvSpPr>
      <xdr:spPr>
        <a:xfrm>
          <a:off x="16097250" y="2952750"/>
          <a:ext cx="2908300" cy="14255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EXPERIMENTO</a:t>
          </a:r>
          <a:r>
            <a:rPr lang="es-ES" sz="1000" b="1" baseline="0">
              <a:latin typeface="Century Gothic" panose="020B0502020202020204" pitchFamily="34" charset="0"/>
            </a:rPr>
            <a:t> B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3 mM  (600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0.25 mM (100 µL de 250 mM PMS )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90875</xdr:colOff>
      <xdr:row>40</xdr:row>
      <xdr:rowOff>114298</xdr:rowOff>
    </xdr:from>
    <xdr:to>
      <xdr:col>21</xdr:col>
      <xdr:colOff>604945</xdr:colOff>
      <xdr:row>59</xdr:row>
      <xdr:rowOff>42021</xdr:rowOff>
    </xdr:to>
    <xdr:graphicFrame macro="">
      <xdr:nvGraphicFramePr>
        <xdr:cNvPr id="8" name="Gráfico 7">
          <a:extLst>
            <a:ext uri="{FF2B5EF4-FFF2-40B4-BE49-F238E27FC236}">
              <a16:creationId xmlns="" xmlns:a16="http://schemas.microsoft.com/office/drawing/2014/main" id="{C30BBF5B-114D-423A-8EFA-DC0691CB61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476249</xdr:colOff>
      <xdr:row>35</xdr:row>
      <xdr:rowOff>171447</xdr:rowOff>
    </xdr:from>
    <xdr:to>
      <xdr:col>12</xdr:col>
      <xdr:colOff>963705</xdr:colOff>
      <xdr:row>56</xdr:row>
      <xdr:rowOff>100852</xdr:rowOff>
    </xdr:to>
    <xdr:graphicFrame macro="">
      <xdr:nvGraphicFramePr>
        <xdr:cNvPr id="9" name="Gráfico 8">
          <a:extLst>
            <a:ext uri="{FF2B5EF4-FFF2-40B4-BE49-F238E27FC236}">
              <a16:creationId xmlns="" xmlns:a16="http://schemas.microsoft.com/office/drawing/2014/main" id="{79CA27C9-2A3D-4BD6-9AFF-DE179DF19C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133350</xdr:colOff>
      <xdr:row>4</xdr:row>
      <xdr:rowOff>63500</xdr:rowOff>
    </xdr:from>
    <xdr:to>
      <xdr:col>32</xdr:col>
      <xdr:colOff>755650</xdr:colOff>
      <xdr:row>11</xdr:row>
      <xdr:rowOff>146050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id="{016E0106-8940-4DA7-BDB9-4D45C4332D5B}"/>
            </a:ext>
          </a:extLst>
        </xdr:cNvPr>
        <xdr:cNvSpPr txBox="1"/>
      </xdr:nvSpPr>
      <xdr:spPr>
        <a:xfrm>
          <a:off x="7372350" y="635000"/>
          <a:ext cx="4537075" cy="14255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EXPERIMENTO</a:t>
          </a:r>
          <a:r>
            <a:rPr lang="es-ES" sz="1000" b="1" baseline="0">
              <a:latin typeface="Century Gothic" panose="020B0502020202020204" pitchFamily="34" charset="0"/>
            </a:rPr>
            <a:t> A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5 mM  (1000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 mM 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29</xdr:col>
      <xdr:colOff>0</xdr:colOff>
      <xdr:row>16</xdr:row>
      <xdr:rowOff>0</xdr:rowOff>
    </xdr:from>
    <xdr:to>
      <xdr:col>32</xdr:col>
      <xdr:colOff>622300</xdr:colOff>
      <xdr:row>23</xdr:row>
      <xdr:rowOff>82550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1F9C7928-0D42-45FD-AE7B-A17E73D06715}"/>
            </a:ext>
          </a:extLst>
        </xdr:cNvPr>
        <xdr:cNvSpPr txBox="1"/>
      </xdr:nvSpPr>
      <xdr:spPr>
        <a:xfrm>
          <a:off x="7239000" y="2867025"/>
          <a:ext cx="4537075" cy="14255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EXPERIMENTO</a:t>
          </a:r>
          <a:r>
            <a:rPr lang="es-ES" sz="1000" b="1" baseline="0">
              <a:latin typeface="Century Gothic" panose="020B0502020202020204" pitchFamily="34" charset="0"/>
            </a:rPr>
            <a:t> A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5 mM  (1000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 mM 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14287</xdr:colOff>
      <xdr:row>60</xdr:row>
      <xdr:rowOff>100012</xdr:rowOff>
    </xdr:from>
    <xdr:to>
      <xdr:col>12</xdr:col>
      <xdr:colOff>1223962</xdr:colOff>
      <xdr:row>72</xdr:row>
      <xdr:rowOff>42862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F3D93DC7-C0CC-45CB-AE96-924E423E1F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5096</xdr:colOff>
      <xdr:row>75</xdr:row>
      <xdr:rowOff>29308</xdr:rowOff>
    </xdr:from>
    <xdr:to>
      <xdr:col>13</xdr:col>
      <xdr:colOff>104616</xdr:colOff>
      <xdr:row>90</xdr:row>
      <xdr:rowOff>74448</xdr:rowOff>
    </xdr:to>
    <xdr:graphicFrame macro="">
      <xdr:nvGraphicFramePr>
        <xdr:cNvPr id="12" name="Chart 11">
          <a:extLst>
            <a:ext uri="{FF2B5EF4-FFF2-40B4-BE49-F238E27FC236}">
              <a16:creationId xmlns="" xmlns:a16="http://schemas.microsoft.com/office/drawing/2014/main" id="{2062CDF5-AC52-44C1-8499-D6ACB466A3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1024387</xdr:colOff>
      <xdr:row>76</xdr:row>
      <xdr:rowOff>17972</xdr:rowOff>
    </xdr:from>
    <xdr:to>
      <xdr:col>20</xdr:col>
      <xdr:colOff>136072</xdr:colOff>
      <xdr:row>92</xdr:row>
      <xdr:rowOff>149678</xdr:rowOff>
    </xdr:to>
    <xdr:graphicFrame macro="">
      <xdr:nvGraphicFramePr>
        <xdr:cNvPr id="13" name="Chart 12">
          <a:extLst>
            <a:ext uri="{FF2B5EF4-FFF2-40B4-BE49-F238E27FC236}">
              <a16:creationId xmlns="" xmlns:a16="http://schemas.microsoft.com/office/drawing/2014/main" id="{850DFA10-9196-4828-B4EC-A662D45C02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855307</xdr:colOff>
      <xdr:row>96</xdr:row>
      <xdr:rowOff>38877</xdr:rowOff>
    </xdr:from>
    <xdr:to>
      <xdr:col>13</xdr:col>
      <xdr:colOff>523026</xdr:colOff>
      <xdr:row>112</xdr:row>
      <xdr:rowOff>144092</xdr:rowOff>
    </xdr:to>
    <xdr:graphicFrame macro="">
      <xdr:nvGraphicFramePr>
        <xdr:cNvPr id="14" name="Chart 13">
          <a:extLst>
            <a:ext uri="{FF2B5EF4-FFF2-40B4-BE49-F238E27FC236}">
              <a16:creationId xmlns="" xmlns:a16="http://schemas.microsoft.com/office/drawing/2014/main" id="{850DFA10-9196-4828-B4EC-A662D45C02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130969</xdr:colOff>
      <xdr:row>1</xdr:row>
      <xdr:rowOff>178595</xdr:rowOff>
    </xdr:from>
    <xdr:to>
      <xdr:col>5</xdr:col>
      <xdr:colOff>458523</xdr:colOff>
      <xdr:row>9</xdr:row>
      <xdr:rowOff>11907</xdr:rowOff>
    </xdr:to>
    <xdr:sp macro="" textlink="">
      <xdr:nvSpPr>
        <xdr:cNvPr id="2" name="CuadroTexto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3143250" y="369095"/>
          <a:ext cx="3018367" cy="136921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5 mM  (1000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 mM 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</xdr:txBody>
    </xdr:sp>
    <xdr:clientData/>
  </xdr:twoCellAnchor>
  <xdr:twoCellAnchor>
    <xdr:from>
      <xdr:col>8</xdr:col>
      <xdr:colOff>297655</xdr:colOff>
      <xdr:row>1</xdr:row>
      <xdr:rowOff>107157</xdr:rowOff>
    </xdr:from>
    <xdr:to>
      <xdr:col>11</xdr:col>
      <xdr:colOff>1119187</xdr:colOff>
      <xdr:row>8</xdr:row>
      <xdr:rowOff>154781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9346405" y="297657"/>
          <a:ext cx="3024188" cy="138112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0,5 mM  (100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 mM 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166688</xdr:colOff>
      <xdr:row>12</xdr:row>
      <xdr:rowOff>119062</xdr:rowOff>
    </xdr:from>
    <xdr:to>
      <xdr:col>5</xdr:col>
      <xdr:colOff>500062</xdr:colOff>
      <xdr:row>19</xdr:row>
      <xdr:rowOff>154781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3178969" y="2416968"/>
          <a:ext cx="3024187" cy="136921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3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7,5 mM  (1500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 mM 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</xdr:txBody>
    </xdr:sp>
    <xdr:clientData/>
  </xdr:twoCellAnchor>
  <xdr:twoCellAnchor>
    <xdr:from>
      <xdr:col>8</xdr:col>
      <xdr:colOff>297657</xdr:colOff>
      <xdr:row>12</xdr:row>
      <xdr:rowOff>71437</xdr:rowOff>
    </xdr:from>
    <xdr:to>
      <xdr:col>11</xdr:col>
      <xdr:colOff>1726407</xdr:colOff>
      <xdr:row>19</xdr:row>
      <xdr:rowOff>142875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9346407" y="2369343"/>
          <a:ext cx="3631406" cy="140493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4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-[PMS]= 5 mM  (1000 µL de 500 mM PMS)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5 mM (1,66 mL de 300 mM de Sulfato de hierro II)</a:t>
          </a:r>
        </a:p>
        <a:p>
          <a:r>
            <a:rPr lang="es-ES" sz="1000" baseline="0">
              <a:latin typeface="Century Gothic" panose="020B0502020202020204" pitchFamily="34" charset="0"/>
            </a:rPr>
            <a:t>- pH natural de la mezcla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10</xdr:row>
      <xdr:rowOff>19050</xdr:rowOff>
    </xdr:from>
    <xdr:to>
      <xdr:col>6</xdr:col>
      <xdr:colOff>208700</xdr:colOff>
      <xdr:row>25</xdr:row>
      <xdr:rowOff>110985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nco50694/OneDrive%20-%20INL/Escritorio/UVigo/Investigation/Datos/Per&#243;xido/PABLO%2008-07-21%20Pruebas%20Per&#243;xido%20de%20Hidrogeno%20E%20(Recovered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xperimental\Recta%20de%20calibr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experimental"/>
      <sheetName val="UFC"/>
      <sheetName val="UFC (2)"/>
      <sheetName val="Formateo Gráficas"/>
      <sheetName val="H2O2 (Abstrac)"/>
      <sheetName val="H2O2"/>
      <sheetName val="Agua Real"/>
      <sheetName val="Recta calibrado H2O2"/>
      <sheetName val="Medio de cultivo"/>
      <sheetName val="Viabilidad pH"/>
      <sheetName val="Superficie de respuesta"/>
    </sheetNames>
    <sheetDataSet>
      <sheetData sheetId="0"/>
      <sheetData sheetId="1"/>
      <sheetData sheetId="2"/>
      <sheetData sheetId="3"/>
      <sheetData sheetId="4"/>
      <sheetData sheetId="5"/>
      <sheetData sheetId="6">
        <row r="41">
          <cell r="O41" t="str">
            <v>Primary</v>
          </cell>
        </row>
        <row r="42">
          <cell r="O42" t="str">
            <v>Secondary</v>
          </cell>
          <cell r="S42">
            <v>77.38</v>
          </cell>
          <cell r="U42">
            <v>15.58</v>
          </cell>
        </row>
        <row r="45">
          <cell r="S45">
            <v>87.25</v>
          </cell>
          <cell r="U45">
            <v>41.54</v>
          </cell>
        </row>
      </sheetData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5">
          <cell r="D5">
            <v>0.9375</v>
          </cell>
          <cell r="H5">
            <v>1.5666666666666666E-2</v>
          </cell>
        </row>
        <row r="6">
          <cell r="D6">
            <v>1.875</v>
          </cell>
          <cell r="H6">
            <v>4.1000000000000002E-2</v>
          </cell>
        </row>
        <row r="7">
          <cell r="D7">
            <v>3.75</v>
          </cell>
          <cell r="H7">
            <v>9.0333333333333335E-2</v>
          </cell>
        </row>
        <row r="8">
          <cell r="D8">
            <v>7.5</v>
          </cell>
          <cell r="H8">
            <v>0.18566666666666665</v>
          </cell>
        </row>
        <row r="9">
          <cell r="D9">
            <v>15</v>
          </cell>
          <cell r="H9">
            <v>0.36366666666666664</v>
          </cell>
        </row>
        <row r="10">
          <cell r="D10">
            <v>30</v>
          </cell>
          <cell r="H10">
            <v>0.73566666666666658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4:AB58"/>
  <sheetViews>
    <sheetView topLeftCell="E25" zoomScaleNormal="100" workbookViewId="0">
      <selection activeCell="M48" sqref="M48:P58"/>
    </sheetView>
  </sheetViews>
  <sheetFormatPr defaultColWidth="11.42578125" defaultRowHeight="15" x14ac:dyDescent="0.25"/>
  <cols>
    <col min="1" max="1" width="6.140625" customWidth="1"/>
    <col min="4" max="4" width="7.42578125" customWidth="1"/>
    <col min="5" max="5" width="16" customWidth="1"/>
    <col min="6" max="6" width="15.5703125" customWidth="1"/>
    <col min="7" max="7" width="15" bestFit="1" customWidth="1"/>
    <col min="8" max="8" width="9.42578125" customWidth="1"/>
    <col min="9" max="9" width="6.5703125" customWidth="1"/>
    <col min="11" max="11" width="11.42578125" customWidth="1"/>
    <col min="12" max="12" width="7.5703125" customWidth="1"/>
    <col min="13" max="13" width="9.42578125" bestFit="1" customWidth="1"/>
    <col min="14" max="14" width="8.5703125" customWidth="1"/>
    <col min="15" max="15" width="15" bestFit="1" customWidth="1"/>
    <col min="16" max="16" width="14.140625" bestFit="1" customWidth="1"/>
    <col min="17" max="17" width="17.42578125" bestFit="1" customWidth="1"/>
    <col min="18" max="18" width="15.85546875" customWidth="1"/>
    <col min="19" max="19" width="16" customWidth="1"/>
    <col min="21" max="21" width="13.85546875" bestFit="1" customWidth="1"/>
    <col min="22" max="22" width="13" customWidth="1"/>
    <col min="23" max="23" width="12.42578125" customWidth="1"/>
    <col min="24" max="24" width="14" customWidth="1"/>
    <col min="25" max="25" width="15.5703125" customWidth="1"/>
    <col min="26" max="26" width="16.7109375" customWidth="1"/>
    <col min="27" max="27" width="12.28515625" customWidth="1"/>
    <col min="28" max="28" width="14.85546875" bestFit="1" customWidth="1"/>
  </cols>
  <sheetData>
    <row r="4" spans="1:28" ht="17.25" customHeight="1" x14ac:dyDescent="0.25">
      <c r="B4" s="195" t="s">
        <v>33</v>
      </c>
      <c r="C4" s="195"/>
      <c r="D4" s="195"/>
      <c r="E4" s="195"/>
      <c r="F4" s="195"/>
      <c r="G4" s="195"/>
      <c r="M4" s="195" t="s">
        <v>111</v>
      </c>
      <c r="N4" s="195"/>
      <c r="O4" s="195"/>
      <c r="P4" s="195"/>
      <c r="Q4" s="195"/>
      <c r="R4" s="102"/>
      <c r="S4" s="102"/>
      <c r="U4" s="8" t="s">
        <v>36</v>
      </c>
      <c r="V4" s="8" t="s">
        <v>36</v>
      </c>
      <c r="W4" s="8" t="s">
        <v>37</v>
      </c>
      <c r="X4" s="8" t="s">
        <v>37</v>
      </c>
      <c r="Y4" s="8" t="s">
        <v>38</v>
      </c>
      <c r="Z4" s="8" t="s">
        <v>38</v>
      </c>
      <c r="AA4" s="8" t="s">
        <v>39</v>
      </c>
      <c r="AB4" s="8"/>
    </row>
    <row r="5" spans="1:28" x14ac:dyDescent="0.25">
      <c r="A5" s="17"/>
      <c r="B5" s="41" t="s">
        <v>40</v>
      </c>
      <c r="C5" s="55" t="s">
        <v>31</v>
      </c>
      <c r="D5" s="26" t="s">
        <v>24</v>
      </c>
      <c r="E5" s="26" t="s">
        <v>32</v>
      </c>
      <c r="F5" s="26" t="s">
        <v>34</v>
      </c>
      <c r="G5" s="26" t="s">
        <v>35</v>
      </c>
      <c r="L5" s="17"/>
      <c r="M5" s="26" t="s">
        <v>96</v>
      </c>
      <c r="N5" s="26" t="s">
        <v>97</v>
      </c>
      <c r="O5" s="35" t="s">
        <v>72</v>
      </c>
      <c r="P5" s="26" t="s">
        <v>34</v>
      </c>
      <c r="Q5" s="26" t="s">
        <v>35</v>
      </c>
      <c r="U5" s="26" t="s">
        <v>34</v>
      </c>
      <c r="V5" s="26" t="s">
        <v>35</v>
      </c>
      <c r="W5" s="26" t="s">
        <v>34</v>
      </c>
      <c r="X5" s="26" t="s">
        <v>35</v>
      </c>
      <c r="Y5" s="26" t="s">
        <v>34</v>
      </c>
      <c r="Z5" s="26" t="s">
        <v>35</v>
      </c>
      <c r="AA5" s="26" t="s">
        <v>34</v>
      </c>
      <c r="AB5" s="26" t="s">
        <v>35</v>
      </c>
    </row>
    <row r="6" spans="1:28" x14ac:dyDescent="0.25">
      <c r="A6" s="17"/>
      <c r="B6" s="27" t="s">
        <v>41</v>
      </c>
      <c r="C6" s="27">
        <v>0</v>
      </c>
      <c r="D6" s="16">
        <v>3.1</v>
      </c>
      <c r="E6" s="60" t="s">
        <v>23</v>
      </c>
      <c r="F6" s="53">
        <v>0</v>
      </c>
      <c r="G6" s="100">
        <v>0</v>
      </c>
      <c r="M6" s="114">
        <v>1</v>
      </c>
      <c r="N6" s="114">
        <v>0</v>
      </c>
      <c r="O6" s="106" t="s">
        <v>73</v>
      </c>
      <c r="P6" s="112" t="s">
        <v>60</v>
      </c>
      <c r="Q6" s="107" t="s">
        <v>98</v>
      </c>
      <c r="U6" s="54" t="e">
        <f>($H$15-R6)/$H$15*100</f>
        <v>#DIV/0!</v>
      </c>
      <c r="V6" s="54" t="e">
        <f>($H$15-S6)/$H$15*100</f>
        <v>#DIV/0!</v>
      </c>
      <c r="W6" t="e">
        <f>LOG(R6)</f>
        <v>#NUM!</v>
      </c>
      <c r="X6" t="e">
        <f>LOG(S6)</f>
        <v>#NUM!</v>
      </c>
      <c r="Y6" t="e">
        <f>($I$15-W6)/$I$15*100</f>
        <v>#NUM!</v>
      </c>
      <c r="Z6" t="e">
        <f>($I$15-X6)/$I$15*100</f>
        <v>#NUM!</v>
      </c>
      <c r="AA6" t="e">
        <f>-LOG10(R6/$H$15)</f>
        <v>#DIV/0!</v>
      </c>
      <c r="AB6" t="e">
        <f>-LOG10(S6/$H$15)</f>
        <v>#DIV/0!</v>
      </c>
    </row>
    <row r="7" spans="1:28" x14ac:dyDescent="0.25">
      <c r="A7" s="17"/>
      <c r="B7" s="27" t="s">
        <v>43</v>
      </c>
      <c r="C7" s="27">
        <v>0</v>
      </c>
      <c r="D7" s="16">
        <v>2.8</v>
      </c>
      <c r="E7" s="60" t="s">
        <v>18</v>
      </c>
      <c r="F7" s="53">
        <v>0</v>
      </c>
      <c r="G7" s="61">
        <v>0</v>
      </c>
      <c r="M7" s="114">
        <v>1</v>
      </c>
      <c r="N7" s="114">
        <v>0.25</v>
      </c>
      <c r="O7" s="106" t="s">
        <v>76</v>
      </c>
      <c r="P7" s="115">
        <v>1506666666.6666665</v>
      </c>
      <c r="Q7" s="111">
        <v>1565000</v>
      </c>
      <c r="U7" s="54" t="e">
        <f t="shared" ref="U7:U21" si="0">($H$15-R7)/$H$15*100</f>
        <v>#DIV/0!</v>
      </c>
      <c r="V7" s="54" t="e">
        <f t="shared" ref="V7:V21" si="1">($H$15-S7)/$H$15*100</f>
        <v>#DIV/0!</v>
      </c>
      <c r="W7" t="e">
        <f t="shared" ref="W7:W21" si="2">LOG(R7)</f>
        <v>#NUM!</v>
      </c>
      <c r="X7" t="e">
        <f t="shared" ref="X7:X21" si="3">LOG(S7)</f>
        <v>#NUM!</v>
      </c>
      <c r="Y7" t="e">
        <f t="shared" ref="Y7:Y21" si="4">($I$15-W7)/$I$15*100</f>
        <v>#NUM!</v>
      </c>
      <c r="Z7" t="e">
        <f t="shared" ref="Z7:Z21" si="5">($I$15-X7)/$I$15*100</f>
        <v>#NUM!</v>
      </c>
      <c r="AA7" t="e">
        <f t="shared" ref="AA7:AA21" si="6">-LOG10(R7/$H$15)</f>
        <v>#DIV/0!</v>
      </c>
      <c r="AB7" t="e">
        <f t="shared" ref="AB7:AB21" si="7">-LOG10(S7/$H$15)</f>
        <v>#DIV/0!</v>
      </c>
    </row>
    <row r="8" spans="1:28" x14ac:dyDescent="0.25">
      <c r="A8" s="17"/>
      <c r="B8" s="27" t="s">
        <v>41</v>
      </c>
      <c r="C8" s="27" t="s">
        <v>41</v>
      </c>
      <c r="D8" s="16">
        <v>2.6</v>
      </c>
      <c r="E8" s="60" t="s">
        <v>19</v>
      </c>
      <c r="F8" s="103">
        <v>0</v>
      </c>
      <c r="G8" s="61">
        <v>0</v>
      </c>
      <c r="M8" s="114">
        <v>1</v>
      </c>
      <c r="N8" s="114">
        <v>0.5</v>
      </c>
      <c r="O8" s="106" t="s">
        <v>78</v>
      </c>
      <c r="P8" s="111">
        <v>162333333.33333334</v>
      </c>
      <c r="Q8" s="111">
        <v>727500</v>
      </c>
      <c r="U8" s="54" t="e">
        <f t="shared" si="0"/>
        <v>#DIV/0!</v>
      </c>
      <c r="V8" s="54" t="e">
        <f t="shared" si="1"/>
        <v>#DIV/0!</v>
      </c>
      <c r="W8" t="e">
        <f t="shared" si="2"/>
        <v>#NUM!</v>
      </c>
      <c r="X8" t="e">
        <f t="shared" si="3"/>
        <v>#NUM!</v>
      </c>
      <c r="Y8" t="e">
        <f t="shared" si="4"/>
        <v>#NUM!</v>
      </c>
      <c r="Z8" t="e">
        <f t="shared" si="5"/>
        <v>#NUM!</v>
      </c>
      <c r="AA8" t="e">
        <f t="shared" si="6"/>
        <v>#DIV/0!</v>
      </c>
      <c r="AB8" t="e">
        <f t="shared" si="7"/>
        <v>#DIV/0!</v>
      </c>
    </row>
    <row r="9" spans="1:28" x14ac:dyDescent="0.25">
      <c r="A9" s="17"/>
      <c r="B9" s="27" t="s">
        <v>41</v>
      </c>
      <c r="C9" s="27" t="s">
        <v>49</v>
      </c>
      <c r="D9" s="16">
        <v>2.9</v>
      </c>
      <c r="E9" s="60" t="s">
        <v>99</v>
      </c>
      <c r="F9" s="103">
        <v>0</v>
      </c>
      <c r="G9" s="61">
        <v>0</v>
      </c>
      <c r="M9" s="40">
        <v>3</v>
      </c>
      <c r="N9" s="40">
        <v>0</v>
      </c>
      <c r="O9" s="110" t="s">
        <v>74</v>
      </c>
      <c r="P9" s="101">
        <v>327500000</v>
      </c>
      <c r="Q9" s="101">
        <v>295000</v>
      </c>
      <c r="U9" s="54" t="e">
        <f t="shared" si="0"/>
        <v>#DIV/0!</v>
      </c>
      <c r="V9" s="54" t="e">
        <f t="shared" si="1"/>
        <v>#DIV/0!</v>
      </c>
      <c r="W9" t="e">
        <f t="shared" si="2"/>
        <v>#NUM!</v>
      </c>
      <c r="X9" t="e">
        <f t="shared" si="3"/>
        <v>#NUM!</v>
      </c>
      <c r="Y9" t="e">
        <f t="shared" si="4"/>
        <v>#NUM!</v>
      </c>
      <c r="Z9" t="e">
        <f t="shared" si="5"/>
        <v>#NUM!</v>
      </c>
      <c r="AA9" t="e">
        <f t="shared" si="6"/>
        <v>#DIV/0!</v>
      </c>
      <c r="AB9" t="e">
        <f t="shared" si="7"/>
        <v>#DIV/0!</v>
      </c>
    </row>
    <row r="10" spans="1:28" x14ac:dyDescent="0.25">
      <c r="A10" s="17"/>
      <c r="B10" s="27" t="s">
        <v>41</v>
      </c>
      <c r="C10" s="27" t="s">
        <v>42</v>
      </c>
      <c r="D10" s="16">
        <v>3.1</v>
      </c>
      <c r="E10" s="60" t="s">
        <v>50</v>
      </c>
      <c r="F10" s="53">
        <v>0</v>
      </c>
      <c r="G10" s="100">
        <v>0</v>
      </c>
      <c r="M10" s="40">
        <v>3</v>
      </c>
      <c r="N10" s="40">
        <v>0.5</v>
      </c>
      <c r="O10" s="110" t="s">
        <v>79</v>
      </c>
      <c r="P10" s="101">
        <v>0</v>
      </c>
      <c r="Q10" s="101">
        <v>0</v>
      </c>
      <c r="U10" s="54" t="e">
        <f t="shared" si="0"/>
        <v>#DIV/0!</v>
      </c>
      <c r="V10" s="54" t="e">
        <f t="shared" si="1"/>
        <v>#DIV/0!</v>
      </c>
      <c r="W10" t="e">
        <f t="shared" si="2"/>
        <v>#NUM!</v>
      </c>
      <c r="X10" t="e">
        <f t="shared" si="3"/>
        <v>#NUM!</v>
      </c>
      <c r="Y10" t="e">
        <f t="shared" si="4"/>
        <v>#NUM!</v>
      </c>
      <c r="Z10" t="e">
        <f t="shared" si="5"/>
        <v>#NUM!</v>
      </c>
      <c r="AA10" t="e">
        <f t="shared" si="6"/>
        <v>#DIV/0!</v>
      </c>
      <c r="AB10" t="e">
        <f t="shared" si="7"/>
        <v>#DIV/0!</v>
      </c>
    </row>
    <row r="11" spans="1:28" x14ac:dyDescent="0.25">
      <c r="A11" s="17"/>
      <c r="B11" s="27" t="s">
        <v>41</v>
      </c>
      <c r="C11" s="27">
        <v>0.25</v>
      </c>
      <c r="D11" s="16">
        <v>3.2</v>
      </c>
      <c r="E11" s="60" t="s">
        <v>53</v>
      </c>
      <c r="F11" s="53">
        <v>0</v>
      </c>
      <c r="G11" s="100">
        <v>0</v>
      </c>
      <c r="M11" s="116">
        <v>5</v>
      </c>
      <c r="N11" s="116">
        <v>0</v>
      </c>
      <c r="O11" s="117" t="s">
        <v>75</v>
      </c>
      <c r="P11" s="118">
        <v>0</v>
      </c>
      <c r="Q11" s="118">
        <v>0</v>
      </c>
      <c r="T11" s="39"/>
      <c r="U11" s="54" t="e">
        <f t="shared" si="0"/>
        <v>#DIV/0!</v>
      </c>
      <c r="V11" s="54" t="e">
        <f t="shared" si="1"/>
        <v>#DIV/0!</v>
      </c>
      <c r="W11" t="e">
        <f t="shared" si="2"/>
        <v>#NUM!</v>
      </c>
      <c r="X11" t="e">
        <f t="shared" si="3"/>
        <v>#NUM!</v>
      </c>
      <c r="Y11" t="e">
        <f t="shared" si="4"/>
        <v>#NUM!</v>
      </c>
      <c r="Z11" t="e">
        <f t="shared" si="5"/>
        <v>#NUM!</v>
      </c>
      <c r="AA11" t="e">
        <f t="shared" si="6"/>
        <v>#DIV/0!</v>
      </c>
      <c r="AB11" t="e">
        <f t="shared" si="7"/>
        <v>#DIV/0!</v>
      </c>
    </row>
    <row r="12" spans="1:28" x14ac:dyDescent="0.25">
      <c r="A12" s="17"/>
      <c r="B12" s="27" t="s">
        <v>49</v>
      </c>
      <c r="C12" s="27">
        <v>0.25</v>
      </c>
      <c r="D12" s="16">
        <v>4.0999999999999996</v>
      </c>
      <c r="E12" s="60" t="s">
        <v>54</v>
      </c>
      <c r="F12" s="22">
        <v>131000000</v>
      </c>
      <c r="G12" s="53">
        <v>1135000</v>
      </c>
      <c r="M12" s="116">
        <v>5</v>
      </c>
      <c r="N12" s="116">
        <v>0.25</v>
      </c>
      <c r="O12" s="117" t="s">
        <v>77</v>
      </c>
      <c r="P12" s="118">
        <v>0</v>
      </c>
      <c r="Q12" s="118">
        <v>0</v>
      </c>
      <c r="T12" s="39"/>
      <c r="U12" s="54" t="e">
        <f t="shared" si="0"/>
        <v>#DIV/0!</v>
      </c>
      <c r="V12" s="54" t="e">
        <f t="shared" si="1"/>
        <v>#DIV/0!</v>
      </c>
      <c r="W12" t="e">
        <f t="shared" si="2"/>
        <v>#NUM!</v>
      </c>
      <c r="X12" t="e">
        <f t="shared" si="3"/>
        <v>#NUM!</v>
      </c>
      <c r="Y12" t="e">
        <f t="shared" si="4"/>
        <v>#NUM!</v>
      </c>
      <c r="Z12" t="e">
        <f t="shared" si="5"/>
        <v>#NUM!</v>
      </c>
      <c r="AA12" t="e">
        <f t="shared" si="6"/>
        <v>#DIV/0!</v>
      </c>
      <c r="AB12" t="e">
        <f t="shared" si="7"/>
        <v>#DIV/0!</v>
      </c>
    </row>
    <row r="13" spans="1:28" x14ac:dyDescent="0.25">
      <c r="B13" s="27" t="s">
        <v>49</v>
      </c>
      <c r="C13" s="27" t="s">
        <v>49</v>
      </c>
      <c r="D13" s="16">
        <v>3.1</v>
      </c>
      <c r="E13" s="60" t="s">
        <v>63</v>
      </c>
      <c r="F13" s="53">
        <v>0</v>
      </c>
      <c r="G13" s="53">
        <v>0</v>
      </c>
      <c r="M13" s="116">
        <v>5</v>
      </c>
      <c r="N13" s="116">
        <v>0.5</v>
      </c>
      <c r="O13" s="117" t="s">
        <v>80</v>
      </c>
      <c r="P13" s="118">
        <v>0</v>
      </c>
      <c r="Q13" s="118">
        <v>0</v>
      </c>
      <c r="T13" s="39"/>
      <c r="U13" s="54" t="e">
        <f t="shared" si="0"/>
        <v>#DIV/0!</v>
      </c>
      <c r="V13" s="54" t="e">
        <f t="shared" si="1"/>
        <v>#DIV/0!</v>
      </c>
      <c r="W13" t="e">
        <f t="shared" si="2"/>
        <v>#NUM!</v>
      </c>
      <c r="X13" t="e">
        <f t="shared" si="3"/>
        <v>#NUM!</v>
      </c>
      <c r="Y13" t="e">
        <f t="shared" si="4"/>
        <v>#NUM!</v>
      </c>
      <c r="Z13" t="e">
        <f t="shared" si="5"/>
        <v>#NUM!</v>
      </c>
      <c r="AA13" t="e">
        <f t="shared" si="6"/>
        <v>#DIV/0!</v>
      </c>
      <c r="AB13" t="e">
        <f t="shared" si="7"/>
        <v>#DIV/0!</v>
      </c>
    </row>
    <row r="14" spans="1:28" x14ac:dyDescent="0.25">
      <c r="B14" s="27" t="s">
        <v>49</v>
      </c>
      <c r="C14" s="27">
        <v>0</v>
      </c>
      <c r="D14" s="16">
        <v>5.0999999999999996</v>
      </c>
      <c r="E14" s="60" t="s">
        <v>100</v>
      </c>
      <c r="F14" s="101">
        <f>10^10</f>
        <v>10000000000</v>
      </c>
      <c r="G14" s="22">
        <v>905000000</v>
      </c>
      <c r="T14" s="39"/>
      <c r="U14" s="54" t="e">
        <f t="shared" si="0"/>
        <v>#DIV/0!</v>
      </c>
      <c r="V14" s="54" t="e">
        <f t="shared" si="1"/>
        <v>#DIV/0!</v>
      </c>
      <c r="W14" t="e">
        <f t="shared" si="2"/>
        <v>#NUM!</v>
      </c>
      <c r="X14" t="e">
        <f t="shared" si="3"/>
        <v>#NUM!</v>
      </c>
      <c r="Y14" t="e">
        <f t="shared" si="4"/>
        <v>#NUM!</v>
      </c>
      <c r="Z14" t="e">
        <f t="shared" si="5"/>
        <v>#NUM!</v>
      </c>
      <c r="AA14" t="e">
        <f t="shared" si="6"/>
        <v>#DIV/0!</v>
      </c>
      <c r="AB14" t="e">
        <f t="shared" si="7"/>
        <v>#DIV/0!</v>
      </c>
    </row>
    <row r="15" spans="1:28" x14ac:dyDescent="0.25">
      <c r="M15" s="60"/>
      <c r="N15" s="60"/>
      <c r="O15" s="60"/>
      <c r="P15" s="60"/>
      <c r="Q15" s="60"/>
      <c r="T15" s="39"/>
      <c r="U15" s="54" t="e">
        <f t="shared" si="0"/>
        <v>#DIV/0!</v>
      </c>
      <c r="V15" s="54" t="e">
        <f t="shared" si="1"/>
        <v>#DIV/0!</v>
      </c>
      <c r="W15" t="e">
        <f t="shared" si="2"/>
        <v>#NUM!</v>
      </c>
      <c r="X15" t="e">
        <f t="shared" si="3"/>
        <v>#NUM!</v>
      </c>
      <c r="Y15" t="e">
        <f t="shared" si="4"/>
        <v>#NUM!</v>
      </c>
      <c r="Z15" t="e">
        <f t="shared" si="5"/>
        <v>#NUM!</v>
      </c>
      <c r="AA15" t="e">
        <f t="shared" si="6"/>
        <v>#DIV/0!</v>
      </c>
      <c r="AB15" t="e">
        <f t="shared" si="7"/>
        <v>#DIV/0!</v>
      </c>
    </row>
    <row r="16" spans="1:28" ht="15.75" x14ac:dyDescent="0.3">
      <c r="L16" s="17"/>
      <c r="M16" s="195" t="s">
        <v>112</v>
      </c>
      <c r="N16" s="195"/>
      <c r="O16" s="195"/>
      <c r="P16" s="195"/>
      <c r="Q16" s="195"/>
      <c r="R16" s="88"/>
      <c r="S16" s="88"/>
      <c r="T16" s="39"/>
      <c r="U16" s="54" t="e">
        <f t="shared" si="0"/>
        <v>#DIV/0!</v>
      </c>
      <c r="V16" s="54" t="e">
        <f t="shared" si="1"/>
        <v>#DIV/0!</v>
      </c>
      <c r="W16" t="e">
        <f t="shared" si="2"/>
        <v>#NUM!</v>
      </c>
      <c r="X16" t="e">
        <f t="shared" si="3"/>
        <v>#NUM!</v>
      </c>
      <c r="Y16" t="e">
        <f t="shared" si="4"/>
        <v>#NUM!</v>
      </c>
      <c r="Z16" t="e">
        <f t="shared" si="5"/>
        <v>#NUM!</v>
      </c>
      <c r="AA16" t="e">
        <f t="shared" si="6"/>
        <v>#DIV/0!</v>
      </c>
      <c r="AB16" t="e">
        <f t="shared" si="7"/>
        <v>#DIV/0!</v>
      </c>
    </row>
    <row r="17" spans="1:28" ht="15.75" x14ac:dyDescent="0.3">
      <c r="F17" s="17" t="s">
        <v>30</v>
      </c>
      <c r="L17" s="17"/>
      <c r="M17" s="26" t="s">
        <v>96</v>
      </c>
      <c r="N17" s="26" t="s">
        <v>97</v>
      </c>
      <c r="O17" s="35" t="s">
        <v>72</v>
      </c>
      <c r="P17" s="26" t="s">
        <v>34</v>
      </c>
      <c r="Q17" s="26" t="s">
        <v>35</v>
      </c>
      <c r="R17" s="88"/>
      <c r="S17" s="88"/>
      <c r="U17" s="54" t="e">
        <f t="shared" si="0"/>
        <v>#DIV/0!</v>
      </c>
      <c r="V17" s="54" t="e">
        <f t="shared" si="1"/>
        <v>#DIV/0!</v>
      </c>
      <c r="W17" t="e">
        <f t="shared" si="2"/>
        <v>#NUM!</v>
      </c>
      <c r="X17" t="e">
        <f t="shared" si="3"/>
        <v>#NUM!</v>
      </c>
      <c r="Y17" t="e">
        <f t="shared" si="4"/>
        <v>#NUM!</v>
      </c>
      <c r="Z17" t="e">
        <f t="shared" si="5"/>
        <v>#NUM!</v>
      </c>
      <c r="AA17" t="e">
        <f t="shared" si="6"/>
        <v>#DIV/0!</v>
      </c>
      <c r="AB17" t="e">
        <f t="shared" si="7"/>
        <v>#DIV/0!</v>
      </c>
    </row>
    <row r="18" spans="1:28" ht="15.75" x14ac:dyDescent="0.3">
      <c r="F18" s="17" t="s">
        <v>30</v>
      </c>
      <c r="L18" s="17"/>
      <c r="M18" s="106">
        <v>1</v>
      </c>
      <c r="N18" s="106">
        <v>0</v>
      </c>
      <c r="O18" s="106" t="s">
        <v>102</v>
      </c>
      <c r="P18" s="106" t="s">
        <v>60</v>
      </c>
      <c r="Q18" s="107" t="s">
        <v>98</v>
      </c>
      <c r="R18" s="88"/>
      <c r="S18" s="88"/>
      <c r="U18" s="54" t="e">
        <f t="shared" si="0"/>
        <v>#DIV/0!</v>
      </c>
      <c r="V18" s="54" t="e">
        <f t="shared" si="1"/>
        <v>#DIV/0!</v>
      </c>
      <c r="W18" t="e">
        <f t="shared" si="2"/>
        <v>#NUM!</v>
      </c>
      <c r="X18" t="e">
        <f t="shared" si="3"/>
        <v>#NUM!</v>
      </c>
      <c r="Y18" t="e">
        <f t="shared" si="4"/>
        <v>#NUM!</v>
      </c>
      <c r="Z18" t="e">
        <f t="shared" si="5"/>
        <v>#NUM!</v>
      </c>
      <c r="AA18" t="e">
        <f t="shared" si="6"/>
        <v>#DIV/0!</v>
      </c>
      <c r="AB18" t="e">
        <f t="shared" si="7"/>
        <v>#DIV/0!</v>
      </c>
    </row>
    <row r="19" spans="1:28" ht="15.75" x14ac:dyDescent="0.3">
      <c r="A19" s="17"/>
      <c r="B19" s="197" t="s">
        <v>65</v>
      </c>
      <c r="C19" s="197"/>
      <c r="D19" s="197"/>
      <c r="E19" s="196">
        <v>10166666666.666668</v>
      </c>
      <c r="F19" s="196"/>
      <c r="L19" s="17"/>
      <c r="M19" s="106">
        <v>1</v>
      </c>
      <c r="N19" s="106">
        <v>0.125</v>
      </c>
      <c r="O19" s="106" t="s">
        <v>103</v>
      </c>
      <c r="P19" s="111">
        <v>2853333333.333333</v>
      </c>
      <c r="Q19" s="112">
        <v>1088333.3333333333</v>
      </c>
      <c r="R19" s="88"/>
      <c r="S19" s="88"/>
      <c r="U19" s="54" t="e">
        <f t="shared" si="0"/>
        <v>#DIV/0!</v>
      </c>
      <c r="V19" s="54" t="e">
        <f t="shared" si="1"/>
        <v>#DIV/0!</v>
      </c>
      <c r="W19" t="e">
        <f t="shared" si="2"/>
        <v>#NUM!</v>
      </c>
      <c r="X19" t="e">
        <f t="shared" si="3"/>
        <v>#NUM!</v>
      </c>
      <c r="Y19" t="e">
        <f t="shared" si="4"/>
        <v>#NUM!</v>
      </c>
      <c r="Z19" t="e">
        <f t="shared" si="5"/>
        <v>#NUM!</v>
      </c>
      <c r="AA19" t="e">
        <f t="shared" si="6"/>
        <v>#DIV/0!</v>
      </c>
      <c r="AB19" t="e">
        <f t="shared" si="7"/>
        <v>#DIV/0!</v>
      </c>
    </row>
    <row r="20" spans="1:28" ht="15.75" x14ac:dyDescent="0.3">
      <c r="A20" s="17"/>
      <c r="B20" s="68" t="s">
        <v>60</v>
      </c>
      <c r="C20" s="69">
        <v>-5</v>
      </c>
      <c r="D20" s="69">
        <v>-4</v>
      </c>
      <c r="F20" s="17" t="s">
        <v>30</v>
      </c>
      <c r="L20" s="17"/>
      <c r="M20" s="106">
        <v>1</v>
      </c>
      <c r="N20" s="106">
        <v>0.25</v>
      </c>
      <c r="O20" s="106" t="s">
        <v>104</v>
      </c>
      <c r="P20" s="111">
        <v>1506666666.6666665</v>
      </c>
      <c r="Q20" s="112">
        <v>1565000</v>
      </c>
      <c r="R20" s="88"/>
      <c r="S20" s="88"/>
      <c r="U20" s="54" t="e">
        <f t="shared" si="0"/>
        <v>#DIV/0!</v>
      </c>
      <c r="V20" s="54" t="e">
        <f t="shared" si="1"/>
        <v>#DIV/0!</v>
      </c>
      <c r="W20" t="e">
        <f t="shared" si="2"/>
        <v>#NUM!</v>
      </c>
      <c r="X20" t="e">
        <f t="shared" si="3"/>
        <v>#NUM!</v>
      </c>
      <c r="Y20" t="e">
        <f t="shared" si="4"/>
        <v>#NUM!</v>
      </c>
      <c r="Z20" t="e">
        <f t="shared" si="5"/>
        <v>#NUM!</v>
      </c>
      <c r="AA20" t="e">
        <f t="shared" si="6"/>
        <v>#DIV/0!</v>
      </c>
      <c r="AB20" t="e">
        <f t="shared" si="7"/>
        <v>#DIV/0!</v>
      </c>
    </row>
    <row r="21" spans="1:28" ht="15.75" x14ac:dyDescent="0.3">
      <c r="A21" s="17"/>
      <c r="B21" s="17"/>
      <c r="C21" s="60">
        <v>58</v>
      </c>
      <c r="D21" s="60">
        <v>148</v>
      </c>
      <c r="E21" s="67"/>
      <c r="F21" s="17" t="s">
        <v>30</v>
      </c>
      <c r="M21" s="106">
        <v>1</v>
      </c>
      <c r="N21" s="106">
        <v>0.5</v>
      </c>
      <c r="O21" s="106" t="s">
        <v>105</v>
      </c>
      <c r="P21" s="111">
        <v>162333333.33333334</v>
      </c>
      <c r="Q21" s="111">
        <v>727500</v>
      </c>
      <c r="R21" s="88"/>
      <c r="S21" s="88"/>
      <c r="U21" s="54" t="e">
        <f t="shared" si="0"/>
        <v>#DIV/0!</v>
      </c>
      <c r="V21" s="54" t="e">
        <f t="shared" si="1"/>
        <v>#DIV/0!</v>
      </c>
      <c r="W21" t="e">
        <f t="shared" si="2"/>
        <v>#NUM!</v>
      </c>
      <c r="X21" t="e">
        <f t="shared" si="3"/>
        <v>#NUM!</v>
      </c>
      <c r="Y21" t="e">
        <f t="shared" si="4"/>
        <v>#NUM!</v>
      </c>
      <c r="Z21" t="e">
        <f t="shared" si="5"/>
        <v>#NUM!</v>
      </c>
      <c r="AA21" t="e">
        <f t="shared" si="6"/>
        <v>#DIV/0!</v>
      </c>
      <c r="AB21" t="e">
        <f t="shared" si="7"/>
        <v>#DIV/0!</v>
      </c>
    </row>
    <row r="22" spans="1:28" ht="15.75" x14ac:dyDescent="0.3">
      <c r="A22" s="17"/>
      <c r="B22" s="17"/>
      <c r="C22" s="60">
        <v>18</v>
      </c>
      <c r="D22" s="60">
        <v>163</v>
      </c>
      <c r="E22" s="67"/>
      <c r="F22" s="17"/>
      <c r="M22" s="28">
        <v>2</v>
      </c>
      <c r="N22" s="28">
        <v>0</v>
      </c>
      <c r="O22" s="109" t="s">
        <v>108</v>
      </c>
      <c r="P22" s="105">
        <v>0</v>
      </c>
      <c r="Q22" s="105">
        <v>63333.333333333328</v>
      </c>
      <c r="U22" s="54"/>
      <c r="V22" s="8"/>
    </row>
    <row r="23" spans="1:28" ht="15.75" x14ac:dyDescent="0.3">
      <c r="A23" s="17"/>
      <c r="B23" s="17"/>
      <c r="C23" s="60">
        <v>21</v>
      </c>
      <c r="D23" s="60"/>
      <c r="E23" s="67"/>
      <c r="F23" s="17"/>
      <c r="M23" s="28">
        <v>2</v>
      </c>
      <c r="N23" s="108">
        <v>0.125</v>
      </c>
      <c r="O23" s="109" t="s">
        <v>101</v>
      </c>
      <c r="P23" s="105">
        <v>4166666.666666667</v>
      </c>
      <c r="Q23" s="104">
        <v>14000</v>
      </c>
      <c r="U23" s="54"/>
      <c r="V23" s="8"/>
    </row>
    <row r="24" spans="1:28" ht="15.75" x14ac:dyDescent="0.3">
      <c r="A24" s="17"/>
      <c r="B24" s="17"/>
      <c r="C24" s="60"/>
      <c r="D24" s="60"/>
      <c r="E24" s="67"/>
      <c r="F24" s="17"/>
      <c r="M24" s="28">
        <v>2</v>
      </c>
      <c r="N24" s="28">
        <v>0.25</v>
      </c>
      <c r="O24" s="109" t="s">
        <v>109</v>
      </c>
      <c r="P24" s="105">
        <v>0</v>
      </c>
      <c r="Q24" s="105">
        <v>29000</v>
      </c>
      <c r="U24" s="38"/>
    </row>
    <row r="25" spans="1:28" x14ac:dyDescent="0.25">
      <c r="A25" s="17"/>
      <c r="B25" s="17" t="s">
        <v>60</v>
      </c>
      <c r="C25" s="16">
        <v>111</v>
      </c>
      <c r="D25" s="16" t="s">
        <v>11</v>
      </c>
      <c r="E25" s="6"/>
      <c r="M25" s="28">
        <v>2</v>
      </c>
      <c r="N25" s="28">
        <v>0.25</v>
      </c>
      <c r="O25" s="109" t="s">
        <v>106</v>
      </c>
      <c r="P25" s="105">
        <v>0</v>
      </c>
      <c r="Q25" s="105">
        <v>352000</v>
      </c>
      <c r="U25" s="38"/>
    </row>
    <row r="26" spans="1:28" x14ac:dyDescent="0.25">
      <c r="A26" s="17"/>
      <c r="B26" s="17"/>
      <c r="C26" s="16">
        <v>85</v>
      </c>
      <c r="D26" s="16" t="s">
        <v>11</v>
      </c>
      <c r="E26" s="6"/>
      <c r="M26" s="40">
        <v>3</v>
      </c>
      <c r="N26" s="40">
        <v>0</v>
      </c>
      <c r="O26" s="110" t="s">
        <v>74</v>
      </c>
      <c r="P26" s="101">
        <v>327500000</v>
      </c>
      <c r="Q26" s="101">
        <v>295000</v>
      </c>
      <c r="U26" s="38"/>
    </row>
    <row r="27" spans="1:28" x14ac:dyDescent="0.25">
      <c r="A27" s="17"/>
      <c r="B27" s="17"/>
      <c r="C27" s="16">
        <v>109</v>
      </c>
      <c r="D27" s="16" t="s">
        <v>11</v>
      </c>
      <c r="E27" s="6"/>
      <c r="M27" s="110">
        <v>3</v>
      </c>
      <c r="N27" s="110">
        <v>0.25</v>
      </c>
      <c r="O27" s="110" t="s">
        <v>110</v>
      </c>
      <c r="P27" s="101" t="s">
        <v>98</v>
      </c>
      <c r="Q27" s="101" t="s">
        <v>98</v>
      </c>
      <c r="U27" s="38"/>
    </row>
    <row r="28" spans="1:28" ht="15.75" x14ac:dyDescent="0.3">
      <c r="A28" s="17"/>
      <c r="B28" s="17"/>
      <c r="C28" s="60"/>
      <c r="D28" s="60"/>
      <c r="E28" s="67"/>
      <c r="M28" s="110">
        <v>3</v>
      </c>
      <c r="N28" s="110">
        <v>0.25</v>
      </c>
      <c r="O28" s="110" t="s">
        <v>107</v>
      </c>
      <c r="P28" s="113">
        <v>0</v>
      </c>
      <c r="Q28" s="113">
        <v>0</v>
      </c>
    </row>
    <row r="29" spans="1:28" ht="15.75" x14ac:dyDescent="0.3">
      <c r="A29" s="17"/>
      <c r="B29" s="17"/>
      <c r="C29" s="60"/>
      <c r="D29" s="60"/>
      <c r="E29" s="67"/>
    </row>
    <row r="30" spans="1:28" ht="15.75" x14ac:dyDescent="0.3">
      <c r="C30" s="67"/>
      <c r="D30" s="67"/>
      <c r="E30" s="67"/>
      <c r="M30" s="195" t="s">
        <v>111</v>
      </c>
      <c r="N30" s="195"/>
      <c r="O30" s="195"/>
      <c r="P30" s="195"/>
      <c r="Q30" s="195"/>
      <c r="R30" s="195"/>
      <c r="S30" s="195"/>
    </row>
    <row r="31" spans="1:28" ht="15.75" x14ac:dyDescent="0.3">
      <c r="C31" s="67"/>
      <c r="D31" s="67"/>
      <c r="E31" s="67"/>
      <c r="M31" s="26" t="s">
        <v>96</v>
      </c>
      <c r="N31" s="26" t="s">
        <v>97</v>
      </c>
      <c r="O31" s="35" t="s">
        <v>72</v>
      </c>
      <c r="P31" s="26" t="s">
        <v>34</v>
      </c>
      <c r="Q31" s="26" t="s">
        <v>35</v>
      </c>
      <c r="R31" s="26" t="s">
        <v>114</v>
      </c>
      <c r="S31" s="26" t="s">
        <v>115</v>
      </c>
    </row>
    <row r="32" spans="1:28" ht="15.75" x14ac:dyDescent="0.3">
      <c r="C32" s="67"/>
      <c r="D32" s="67"/>
      <c r="E32" s="67"/>
      <c r="M32" s="119">
        <v>1</v>
      </c>
      <c r="N32" s="119">
        <v>0</v>
      </c>
      <c r="O32" s="106" t="s">
        <v>73</v>
      </c>
      <c r="P32" s="112">
        <v>10000000000</v>
      </c>
      <c r="Q32" s="112">
        <v>905000000</v>
      </c>
      <c r="R32">
        <f>LOG10(P32)</f>
        <v>10</v>
      </c>
      <c r="S32">
        <f>LOG10(Q32)</f>
        <v>8.9566485792052042</v>
      </c>
    </row>
    <row r="33" spans="3:19" ht="15.75" x14ac:dyDescent="0.3">
      <c r="C33" s="67"/>
      <c r="D33" s="67"/>
      <c r="E33" s="67"/>
      <c r="M33" s="108">
        <v>2</v>
      </c>
      <c r="N33" s="108">
        <v>0</v>
      </c>
      <c r="O33" s="109" t="s">
        <v>108</v>
      </c>
      <c r="P33" s="105" t="s">
        <v>113</v>
      </c>
      <c r="Q33" s="105">
        <v>396666.66666666663</v>
      </c>
      <c r="R33" t="e">
        <f t="shared" ref="R33:R45" si="8">LOG10(P33)</f>
        <v>#VALUE!</v>
      </c>
      <c r="S33">
        <f t="shared" ref="S33:S45" si="9">LOG10(Q33)</f>
        <v>5.5984257066728684</v>
      </c>
    </row>
    <row r="34" spans="3:19" x14ac:dyDescent="0.25">
      <c r="M34" s="120">
        <v>3</v>
      </c>
      <c r="N34" s="120">
        <v>0</v>
      </c>
      <c r="O34" s="110" t="s">
        <v>74</v>
      </c>
      <c r="P34" s="101">
        <v>327500000</v>
      </c>
      <c r="Q34" s="101">
        <v>295000</v>
      </c>
      <c r="R34">
        <f t="shared" si="8"/>
        <v>8.515211304327801</v>
      </c>
      <c r="S34">
        <f t="shared" si="9"/>
        <v>5.4698220159781634</v>
      </c>
    </row>
    <row r="35" spans="3:19" x14ac:dyDescent="0.25">
      <c r="M35" s="121">
        <v>5</v>
      </c>
      <c r="N35" s="121">
        <v>0</v>
      </c>
      <c r="O35" s="117" t="s">
        <v>75</v>
      </c>
      <c r="P35" s="118">
        <v>0</v>
      </c>
      <c r="Q35" s="118">
        <v>0</v>
      </c>
      <c r="R35" t="e">
        <f t="shared" si="8"/>
        <v>#NUM!</v>
      </c>
      <c r="S35" t="e">
        <f t="shared" si="9"/>
        <v>#NUM!</v>
      </c>
    </row>
    <row r="36" spans="3:19" x14ac:dyDescent="0.25">
      <c r="M36" s="119">
        <v>1</v>
      </c>
      <c r="N36" s="119">
        <v>0.125</v>
      </c>
      <c r="O36" s="106" t="s">
        <v>103</v>
      </c>
      <c r="P36" s="111">
        <v>2853333333.333333</v>
      </c>
      <c r="Q36" s="112">
        <v>1088333.3333333333</v>
      </c>
      <c r="R36">
        <f t="shared" si="8"/>
        <v>9.4553525099574909</v>
      </c>
      <c r="S36">
        <f t="shared" si="9"/>
        <v>6.03676193089143</v>
      </c>
    </row>
    <row r="37" spans="3:19" x14ac:dyDescent="0.25">
      <c r="M37" s="108">
        <v>2</v>
      </c>
      <c r="N37" s="108">
        <v>0.125</v>
      </c>
      <c r="O37" s="109" t="s">
        <v>101</v>
      </c>
      <c r="P37" s="105">
        <v>4166666.666666667</v>
      </c>
      <c r="Q37" s="104">
        <v>14000</v>
      </c>
      <c r="R37">
        <f t="shared" si="8"/>
        <v>6.6197887582883936</v>
      </c>
      <c r="S37">
        <f t="shared" si="9"/>
        <v>4.1461280356782382</v>
      </c>
    </row>
    <row r="38" spans="3:19" x14ac:dyDescent="0.25">
      <c r="M38" s="119">
        <v>1</v>
      </c>
      <c r="N38" s="119">
        <v>0.25</v>
      </c>
      <c r="O38" s="106" t="s">
        <v>104</v>
      </c>
      <c r="P38" s="111">
        <v>1506666666.6666665</v>
      </c>
      <c r="Q38" s="112">
        <v>1565000</v>
      </c>
      <c r="R38">
        <f t="shared" si="8"/>
        <v>9.1780171800917199</v>
      </c>
      <c r="S38">
        <f t="shared" si="9"/>
        <v>6.1945143418824671</v>
      </c>
    </row>
    <row r="39" spans="3:19" x14ac:dyDescent="0.25">
      <c r="M39" s="108">
        <v>2</v>
      </c>
      <c r="N39" s="108">
        <v>0.25</v>
      </c>
      <c r="O39" s="109" t="s">
        <v>109</v>
      </c>
      <c r="P39" s="105" t="s">
        <v>113</v>
      </c>
      <c r="Q39" s="105">
        <v>29000</v>
      </c>
      <c r="R39" t="e">
        <f t="shared" si="8"/>
        <v>#VALUE!</v>
      </c>
      <c r="S39">
        <f t="shared" si="9"/>
        <v>4.4623979978989565</v>
      </c>
    </row>
    <row r="40" spans="3:19" x14ac:dyDescent="0.25">
      <c r="M40" s="108">
        <v>2</v>
      </c>
      <c r="N40" s="108">
        <v>0.25</v>
      </c>
      <c r="O40" s="109" t="s">
        <v>106</v>
      </c>
      <c r="P40" s="105" t="s">
        <v>113</v>
      </c>
      <c r="Q40" s="105">
        <v>352000</v>
      </c>
      <c r="R40" t="e">
        <f t="shared" si="8"/>
        <v>#VALUE!</v>
      </c>
      <c r="S40">
        <f t="shared" si="9"/>
        <v>5.5465426634781307</v>
      </c>
    </row>
    <row r="41" spans="3:19" x14ac:dyDescent="0.25">
      <c r="M41" s="120">
        <v>3</v>
      </c>
      <c r="N41" s="120">
        <v>0.25</v>
      </c>
      <c r="O41" s="110" t="s">
        <v>107</v>
      </c>
      <c r="P41" s="113">
        <v>0</v>
      </c>
      <c r="Q41" s="113">
        <v>0</v>
      </c>
      <c r="R41" t="e">
        <f t="shared" si="8"/>
        <v>#NUM!</v>
      </c>
      <c r="S41" t="e">
        <f t="shared" si="9"/>
        <v>#NUM!</v>
      </c>
    </row>
    <row r="42" spans="3:19" x14ac:dyDescent="0.25">
      <c r="M42" s="121">
        <v>5</v>
      </c>
      <c r="N42" s="121">
        <v>0.25</v>
      </c>
      <c r="O42" s="117" t="s">
        <v>77</v>
      </c>
      <c r="P42" s="118">
        <v>0</v>
      </c>
      <c r="Q42" s="118">
        <v>0</v>
      </c>
      <c r="R42" t="e">
        <f t="shared" si="8"/>
        <v>#NUM!</v>
      </c>
      <c r="S42" t="e">
        <f t="shared" si="9"/>
        <v>#NUM!</v>
      </c>
    </row>
    <row r="43" spans="3:19" x14ac:dyDescent="0.25">
      <c r="M43" s="119">
        <v>1</v>
      </c>
      <c r="N43" s="119">
        <v>0.5</v>
      </c>
      <c r="O43" s="106" t="s">
        <v>78</v>
      </c>
      <c r="P43" s="111">
        <v>162333333.33333334</v>
      </c>
      <c r="Q43" s="111">
        <v>727500</v>
      </c>
      <c r="R43">
        <f t="shared" si="8"/>
        <v>8.2104077064949728</v>
      </c>
      <c r="S43">
        <f t="shared" si="9"/>
        <v>5.8618329976579453</v>
      </c>
    </row>
    <row r="44" spans="3:19" x14ac:dyDescent="0.25">
      <c r="M44" s="120">
        <v>3</v>
      </c>
      <c r="N44" s="120">
        <v>0.5</v>
      </c>
      <c r="O44" s="110" t="s">
        <v>79</v>
      </c>
      <c r="P44" s="101">
        <v>0</v>
      </c>
      <c r="Q44" s="101">
        <v>0</v>
      </c>
      <c r="R44" t="e">
        <f t="shared" si="8"/>
        <v>#NUM!</v>
      </c>
      <c r="S44" t="e">
        <f t="shared" si="9"/>
        <v>#NUM!</v>
      </c>
    </row>
    <row r="45" spans="3:19" x14ac:dyDescent="0.25">
      <c r="M45" s="121">
        <v>5</v>
      </c>
      <c r="N45" s="121">
        <v>0.5</v>
      </c>
      <c r="O45" s="117" t="s">
        <v>80</v>
      </c>
      <c r="P45" s="118">
        <v>0</v>
      </c>
      <c r="Q45" s="118">
        <v>0</v>
      </c>
      <c r="R45" t="e">
        <f t="shared" si="8"/>
        <v>#NUM!</v>
      </c>
      <c r="S45" t="e">
        <f t="shared" si="9"/>
        <v>#NUM!</v>
      </c>
    </row>
    <row r="48" spans="3:19" x14ac:dyDescent="0.25">
      <c r="M48" s="26" t="s">
        <v>96</v>
      </c>
      <c r="N48" s="26" t="s">
        <v>97</v>
      </c>
      <c r="O48" s="26" t="s">
        <v>34</v>
      </c>
      <c r="P48" s="26" t="s">
        <v>35</v>
      </c>
    </row>
    <row r="49" spans="11:16" x14ac:dyDescent="0.25">
      <c r="K49">
        <v>3</v>
      </c>
      <c r="L49">
        <v>0</v>
      </c>
      <c r="M49" s="120">
        <v>3</v>
      </c>
      <c r="N49" s="120">
        <v>0</v>
      </c>
      <c r="O49" s="101">
        <v>327500000</v>
      </c>
      <c r="P49" s="101">
        <v>295000</v>
      </c>
    </row>
    <row r="50" spans="11:16" x14ac:dyDescent="0.25">
      <c r="K50">
        <v>1</v>
      </c>
      <c r="L50">
        <v>0.5</v>
      </c>
      <c r="M50" s="119">
        <v>1</v>
      </c>
      <c r="N50" s="119">
        <v>0.5</v>
      </c>
      <c r="O50" s="111">
        <v>162333333.33333334</v>
      </c>
      <c r="P50" s="111">
        <v>727500</v>
      </c>
    </row>
    <row r="51" spans="11:16" x14ac:dyDescent="0.25">
      <c r="K51">
        <v>3</v>
      </c>
      <c r="L51">
        <v>0.25</v>
      </c>
      <c r="M51" s="120">
        <v>3</v>
      </c>
      <c r="N51" s="120">
        <v>0.25</v>
      </c>
      <c r="O51" s="113">
        <v>0</v>
      </c>
      <c r="P51" s="113">
        <v>0</v>
      </c>
    </row>
    <row r="52" spans="11:16" x14ac:dyDescent="0.25">
      <c r="K52">
        <v>3</v>
      </c>
      <c r="L52">
        <v>0.25</v>
      </c>
      <c r="M52" s="120">
        <v>3</v>
      </c>
      <c r="N52" s="120">
        <v>0.25</v>
      </c>
      <c r="O52" s="113">
        <v>0</v>
      </c>
      <c r="P52" s="113">
        <v>0</v>
      </c>
    </row>
    <row r="53" spans="11:16" x14ac:dyDescent="0.25">
      <c r="K53">
        <v>1</v>
      </c>
      <c r="L53">
        <v>0</v>
      </c>
      <c r="M53" s="119">
        <v>1</v>
      </c>
      <c r="N53" s="119">
        <v>0</v>
      </c>
      <c r="O53" s="112">
        <v>10000000000</v>
      </c>
      <c r="P53" s="112">
        <v>905000000</v>
      </c>
    </row>
    <row r="54" spans="11:16" x14ac:dyDescent="0.25">
      <c r="K54">
        <v>5</v>
      </c>
      <c r="L54">
        <v>0</v>
      </c>
      <c r="M54" s="121">
        <v>5</v>
      </c>
      <c r="N54" s="121">
        <v>0</v>
      </c>
      <c r="O54" s="118">
        <v>0</v>
      </c>
      <c r="P54" s="118">
        <v>0</v>
      </c>
    </row>
    <row r="55" spans="11:16" x14ac:dyDescent="0.25">
      <c r="K55">
        <v>3</v>
      </c>
      <c r="L55">
        <v>0.5</v>
      </c>
      <c r="M55" s="120">
        <v>3</v>
      </c>
      <c r="N55" s="120">
        <v>0.5</v>
      </c>
      <c r="O55" s="101">
        <v>0</v>
      </c>
      <c r="P55" s="101">
        <v>0</v>
      </c>
    </row>
    <row r="56" spans="11:16" x14ac:dyDescent="0.25">
      <c r="K56">
        <v>1</v>
      </c>
      <c r="L56">
        <v>0.25</v>
      </c>
      <c r="M56" s="119">
        <v>1</v>
      </c>
      <c r="N56" s="119">
        <v>0.25</v>
      </c>
      <c r="O56" s="111">
        <v>1506666666.6666665</v>
      </c>
      <c r="P56" s="112">
        <v>1565000</v>
      </c>
    </row>
    <row r="57" spans="11:16" x14ac:dyDescent="0.25">
      <c r="K57">
        <v>5</v>
      </c>
      <c r="L57">
        <v>0.5</v>
      </c>
      <c r="M57" s="121">
        <v>5</v>
      </c>
      <c r="N57" s="121">
        <v>0.25</v>
      </c>
      <c r="O57" s="118">
        <v>0</v>
      </c>
      <c r="P57" s="118">
        <v>0</v>
      </c>
    </row>
    <row r="58" spans="11:16" x14ac:dyDescent="0.25">
      <c r="K58">
        <v>5</v>
      </c>
      <c r="L58">
        <v>0.25</v>
      </c>
      <c r="M58" s="121">
        <v>5</v>
      </c>
      <c r="N58" s="121">
        <v>0.5</v>
      </c>
      <c r="O58" s="118">
        <v>0</v>
      </c>
      <c r="P58" s="118">
        <v>0</v>
      </c>
    </row>
  </sheetData>
  <sortState ref="M33:Q45">
    <sortCondition ref="N33:N45"/>
  </sortState>
  <mergeCells count="6">
    <mergeCell ref="M30:S30"/>
    <mergeCell ref="E19:F19"/>
    <mergeCell ref="B19:D19"/>
    <mergeCell ref="M4:Q4"/>
    <mergeCell ref="M16:Q16"/>
    <mergeCell ref="B4:G4"/>
  </mergeCells>
  <phoneticPr fontId="3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99FF"/>
  </sheetPr>
  <dimension ref="A4:AL157"/>
  <sheetViews>
    <sheetView topLeftCell="N97" zoomScale="90" zoomScaleNormal="90" workbookViewId="0">
      <selection activeCell="S103" sqref="S103:Y111"/>
    </sheetView>
  </sheetViews>
  <sheetFormatPr defaultColWidth="11.42578125" defaultRowHeight="15" x14ac:dyDescent="0.25"/>
  <cols>
    <col min="1" max="1" width="9.5703125" customWidth="1"/>
    <col min="2" max="2" width="12.85546875" customWidth="1"/>
    <col min="3" max="3" width="12.28515625" customWidth="1"/>
    <col min="4" max="4" width="19.85546875" customWidth="1"/>
    <col min="5" max="5" width="9.140625" customWidth="1"/>
    <col min="6" max="6" width="10" customWidth="1"/>
    <col min="7" max="7" width="8.42578125" customWidth="1"/>
    <col min="8" max="8" width="14.5703125" customWidth="1"/>
    <col min="9" max="9" width="10.28515625" customWidth="1"/>
    <col min="10" max="10" width="8.28515625" customWidth="1"/>
    <col min="11" max="11" width="12.28515625" customWidth="1"/>
    <col min="12" max="12" width="9.7109375" customWidth="1"/>
    <col min="14" max="14" width="9.7109375" customWidth="1"/>
    <col min="17" max="17" width="10.140625" bestFit="1" customWidth="1"/>
    <col min="18" max="18" width="18.7109375" bestFit="1" customWidth="1"/>
    <col min="19" max="19" width="7.85546875" bestFit="1" customWidth="1"/>
    <col min="20" max="20" width="10.140625" bestFit="1" customWidth="1"/>
    <col min="21" max="21" width="18.7109375" bestFit="1" customWidth="1"/>
    <col min="32" max="32" width="23.140625" bestFit="1" customWidth="1"/>
  </cols>
  <sheetData>
    <row r="4" spans="2:27" ht="15.75" x14ac:dyDescent="0.25">
      <c r="D4" s="47" t="s">
        <v>9</v>
      </c>
      <c r="E4" s="199" t="s">
        <v>23</v>
      </c>
      <c r="F4" s="199"/>
      <c r="G4" s="199"/>
      <c r="H4" s="199"/>
      <c r="S4" s="135"/>
      <c r="T4" s="135"/>
      <c r="U4" s="169" t="s">
        <v>9</v>
      </c>
      <c r="V4" s="169" t="s">
        <v>23</v>
      </c>
      <c r="W4" s="169"/>
      <c r="X4" s="169"/>
      <c r="Y4" s="169"/>
      <c r="Z4" s="135"/>
      <c r="AA4" s="135"/>
    </row>
    <row r="5" spans="2:27" ht="15.75" x14ac:dyDescent="0.25">
      <c r="B5" s="1"/>
      <c r="C5" s="1"/>
      <c r="D5" s="48" t="s">
        <v>10</v>
      </c>
      <c r="E5" s="200" t="s">
        <v>20</v>
      </c>
      <c r="F5" s="200"/>
      <c r="G5" s="201" t="s">
        <v>21</v>
      </c>
      <c r="H5" s="201"/>
      <c r="S5" s="137"/>
      <c r="T5" s="137"/>
      <c r="U5" s="170" t="s">
        <v>10</v>
      </c>
      <c r="V5" s="170" t="s">
        <v>20</v>
      </c>
      <c r="W5" s="170"/>
      <c r="X5" s="170" t="s">
        <v>21</v>
      </c>
      <c r="Y5" s="170"/>
      <c r="Z5" s="135"/>
      <c r="AA5" s="135"/>
    </row>
    <row r="6" spans="2:27" ht="15.75" x14ac:dyDescent="0.25">
      <c r="B6" s="2" t="s">
        <v>0</v>
      </c>
      <c r="C6" s="2" t="s">
        <v>1</v>
      </c>
      <c r="D6" s="52" t="s">
        <v>2</v>
      </c>
      <c r="E6" s="18" t="s">
        <v>27</v>
      </c>
      <c r="F6" s="18" t="s">
        <v>8</v>
      </c>
      <c r="G6" s="18" t="s">
        <v>26</v>
      </c>
      <c r="H6" s="18" t="s">
        <v>27</v>
      </c>
      <c r="S6" s="171" t="s">
        <v>0</v>
      </c>
      <c r="T6" s="171" t="s">
        <v>1</v>
      </c>
      <c r="U6" s="140" t="s">
        <v>2</v>
      </c>
      <c r="V6" s="141" t="s">
        <v>27</v>
      </c>
      <c r="W6" s="141" t="s">
        <v>8</v>
      </c>
      <c r="X6" s="141" t="s">
        <v>26</v>
      </c>
      <c r="Y6" s="141" t="s">
        <v>27</v>
      </c>
      <c r="Z6" s="135"/>
      <c r="AA6" s="135"/>
    </row>
    <row r="7" spans="2:27" ht="16.5" x14ac:dyDescent="0.3">
      <c r="B7" s="3" t="s">
        <v>3</v>
      </c>
      <c r="C7" s="4">
        <v>24</v>
      </c>
      <c r="D7" s="43">
        <v>94</v>
      </c>
      <c r="E7" s="23">
        <v>0</v>
      </c>
      <c r="F7" s="23">
        <v>0</v>
      </c>
      <c r="G7" s="23">
        <v>0</v>
      </c>
      <c r="H7" s="23">
        <v>0</v>
      </c>
      <c r="S7" s="142" t="s">
        <v>3</v>
      </c>
      <c r="T7" s="142">
        <v>24</v>
      </c>
      <c r="U7" s="143">
        <v>94</v>
      </c>
      <c r="V7" s="144">
        <v>0</v>
      </c>
      <c r="W7" s="144">
        <v>0</v>
      </c>
      <c r="X7" s="144">
        <v>0</v>
      </c>
      <c r="Y7" s="144">
        <v>0</v>
      </c>
      <c r="Z7" s="135"/>
      <c r="AA7" s="135"/>
    </row>
    <row r="8" spans="2:27" ht="16.5" x14ac:dyDescent="0.3">
      <c r="B8" s="3" t="s">
        <v>4</v>
      </c>
      <c r="C8" s="4">
        <v>24</v>
      </c>
      <c r="D8" s="43">
        <v>128</v>
      </c>
      <c r="E8" s="23">
        <v>0</v>
      </c>
      <c r="F8" s="23">
        <v>0</v>
      </c>
      <c r="G8" s="23">
        <v>0</v>
      </c>
      <c r="H8" s="23">
        <v>0</v>
      </c>
      <c r="S8" s="142" t="s">
        <v>4</v>
      </c>
      <c r="T8" s="142">
        <v>24</v>
      </c>
      <c r="U8" s="143">
        <v>128</v>
      </c>
      <c r="V8" s="144">
        <v>0</v>
      </c>
      <c r="W8" s="144">
        <v>0</v>
      </c>
      <c r="X8" s="144">
        <v>0</v>
      </c>
      <c r="Y8" s="144">
        <v>0</v>
      </c>
      <c r="Z8" s="135"/>
      <c r="AA8" s="135"/>
    </row>
    <row r="9" spans="2:27" ht="16.5" x14ac:dyDescent="0.3">
      <c r="B9" s="3" t="s">
        <v>7</v>
      </c>
      <c r="C9" s="4">
        <v>24</v>
      </c>
      <c r="D9" s="43">
        <v>180</v>
      </c>
      <c r="E9" s="23">
        <v>0</v>
      </c>
      <c r="F9" s="23">
        <v>0</v>
      </c>
      <c r="G9" s="23">
        <v>0</v>
      </c>
      <c r="H9" s="19"/>
      <c r="S9" s="142" t="s">
        <v>7</v>
      </c>
      <c r="T9" s="142">
        <v>24</v>
      </c>
      <c r="U9" s="143">
        <v>180</v>
      </c>
      <c r="V9" s="144">
        <v>0</v>
      </c>
      <c r="W9" s="144">
        <v>0</v>
      </c>
      <c r="X9" s="144">
        <v>0</v>
      </c>
      <c r="Y9" s="145"/>
      <c r="Z9" s="135"/>
      <c r="AA9" s="135"/>
    </row>
    <row r="10" spans="2:27" ht="16.5" x14ac:dyDescent="0.3">
      <c r="B10" s="202" t="s">
        <v>5</v>
      </c>
      <c r="C10" s="202"/>
      <c r="D10" s="44">
        <f>AVERAGE(D7:D9)</f>
        <v>134</v>
      </c>
      <c r="E10" s="20">
        <f>AVERAGE(E7:E9)</f>
        <v>0</v>
      </c>
      <c r="F10" s="20">
        <f>AVERAGE(F7:F9)</f>
        <v>0</v>
      </c>
      <c r="G10" s="20">
        <f>AVERAGE(G7:G9)</f>
        <v>0</v>
      </c>
      <c r="H10" s="20">
        <f>AVERAGE(H7:H9)</f>
        <v>0</v>
      </c>
      <c r="S10" s="171" t="s">
        <v>5</v>
      </c>
      <c r="T10" s="171"/>
      <c r="U10" s="146">
        <f>AVERAGE(U7:U9)</f>
        <v>134</v>
      </c>
      <c r="V10" s="144">
        <f>AVERAGE(V7:V9)</f>
        <v>0</v>
      </c>
      <c r="W10" s="144">
        <f>AVERAGE(W7:W9)</f>
        <v>0</v>
      </c>
      <c r="X10" s="144">
        <f>AVERAGE(X7:X9)</f>
        <v>0</v>
      </c>
      <c r="Y10" s="144">
        <f>AVERAGE(Y7:Y9)</f>
        <v>0</v>
      </c>
      <c r="Z10" s="135"/>
      <c r="AA10" s="135"/>
    </row>
    <row r="11" spans="2:27" ht="15.75" x14ac:dyDescent="0.25">
      <c r="B11" s="198" t="s">
        <v>6</v>
      </c>
      <c r="C11" s="198"/>
      <c r="D11" s="45">
        <f>(D10*10^5)*10</f>
        <v>134000000</v>
      </c>
      <c r="E11" s="21">
        <f>(E10*10^1)*10</f>
        <v>0</v>
      </c>
      <c r="F11" s="21">
        <f>(F10*10^2)*10</f>
        <v>0</v>
      </c>
      <c r="G11" s="21">
        <f>(G10*10^1)*10</f>
        <v>0</v>
      </c>
      <c r="H11" s="21">
        <f>(H10*10^2)*10</f>
        <v>0</v>
      </c>
      <c r="S11" s="170" t="s">
        <v>6</v>
      </c>
      <c r="T11" s="170"/>
      <c r="U11" s="147">
        <f>(U10*10^5)*10</f>
        <v>134000000</v>
      </c>
      <c r="V11" s="148">
        <f>(V10*10^1)*10</f>
        <v>0</v>
      </c>
      <c r="W11" s="148">
        <f>(W10*10^2)*10</f>
        <v>0</v>
      </c>
      <c r="X11" s="148">
        <f>(X10*10^1)*10</f>
        <v>0</v>
      </c>
      <c r="Y11" s="148">
        <f>(Y10*10^2)*10</f>
        <v>0</v>
      </c>
      <c r="Z11" s="135"/>
      <c r="AA11" s="135"/>
    </row>
    <row r="12" spans="2:27" ht="15.75" x14ac:dyDescent="0.25">
      <c r="B12" s="198"/>
      <c r="C12" s="198"/>
      <c r="D12" s="46">
        <f>D11*100</f>
        <v>13400000000</v>
      </c>
      <c r="E12" s="22">
        <f>E11*100</f>
        <v>0</v>
      </c>
      <c r="F12" s="22">
        <f>F11*100</f>
        <v>0</v>
      </c>
      <c r="G12" s="22">
        <f>G11*100</f>
        <v>0</v>
      </c>
      <c r="H12" s="22">
        <f>H11*100</f>
        <v>0</v>
      </c>
      <c r="S12" s="170"/>
      <c r="T12" s="170"/>
      <c r="U12" s="147">
        <f>U11*100</f>
        <v>13400000000</v>
      </c>
      <c r="V12" s="149">
        <f>V11*100</f>
        <v>0</v>
      </c>
      <c r="W12" s="149">
        <f>W11*100</f>
        <v>0</v>
      </c>
      <c r="X12" s="149">
        <f>X11*100</f>
        <v>0</v>
      </c>
      <c r="Y12" s="149">
        <f>Y11*100</f>
        <v>0</v>
      </c>
      <c r="Z12" s="135"/>
      <c r="AA12" s="135"/>
    </row>
    <row r="13" spans="2:27" ht="15.75" x14ac:dyDescent="0.25">
      <c r="S13" s="135"/>
      <c r="T13" s="135"/>
      <c r="U13" s="135"/>
      <c r="V13" s="135"/>
      <c r="W13" s="135"/>
      <c r="X13" s="135"/>
      <c r="Y13" s="135"/>
      <c r="Z13" s="135"/>
      <c r="AA13" s="135"/>
    </row>
    <row r="14" spans="2:27" ht="15.75" x14ac:dyDescent="0.25">
      <c r="S14" s="135"/>
      <c r="T14" s="135"/>
      <c r="U14" s="135"/>
      <c r="V14" s="135"/>
      <c r="W14" s="135"/>
      <c r="X14" s="135"/>
      <c r="Y14" s="135"/>
      <c r="Z14" s="135"/>
      <c r="AA14" s="135"/>
    </row>
    <row r="15" spans="2:27" ht="15.75" x14ac:dyDescent="0.25">
      <c r="S15" s="135"/>
      <c r="T15" s="135"/>
      <c r="U15" s="135"/>
      <c r="V15" s="135"/>
      <c r="W15" s="135"/>
      <c r="X15" s="135"/>
      <c r="Y15" s="135"/>
      <c r="Z15" s="135"/>
      <c r="AA15" s="135"/>
    </row>
    <row r="16" spans="2:27" ht="15.75" x14ac:dyDescent="0.25">
      <c r="D16" s="47" t="s">
        <v>9</v>
      </c>
      <c r="E16" s="199" t="s">
        <v>17</v>
      </c>
      <c r="F16" s="199"/>
      <c r="G16" s="199"/>
      <c r="H16" s="199"/>
      <c r="S16" s="135"/>
      <c r="T16" s="135"/>
      <c r="U16" s="169" t="s">
        <v>9</v>
      </c>
      <c r="V16" s="169" t="s">
        <v>17</v>
      </c>
      <c r="W16" s="169"/>
      <c r="X16" s="169"/>
      <c r="Y16" s="169"/>
      <c r="Z16" s="135"/>
      <c r="AA16" s="135"/>
    </row>
    <row r="17" spans="2:38" ht="15.75" x14ac:dyDescent="0.25">
      <c r="B17" s="1"/>
      <c r="C17" s="1"/>
      <c r="D17" s="48" t="s">
        <v>10</v>
      </c>
      <c r="E17" s="200" t="s">
        <v>20</v>
      </c>
      <c r="F17" s="200"/>
      <c r="G17" s="201" t="s">
        <v>21</v>
      </c>
      <c r="H17" s="201"/>
      <c r="S17" s="137"/>
      <c r="T17" s="137"/>
      <c r="U17" s="170" t="s">
        <v>10</v>
      </c>
      <c r="V17" s="170" t="s">
        <v>20</v>
      </c>
      <c r="W17" s="170"/>
      <c r="X17" s="170" t="s">
        <v>21</v>
      </c>
      <c r="Y17" s="170"/>
      <c r="Z17" s="135"/>
      <c r="AA17" s="135"/>
    </row>
    <row r="18" spans="2:38" ht="15.75" x14ac:dyDescent="0.25">
      <c r="B18" s="2" t="s">
        <v>0</v>
      </c>
      <c r="C18" s="2" t="s">
        <v>1</v>
      </c>
      <c r="D18" s="49" t="s">
        <v>2</v>
      </c>
      <c r="E18" s="18" t="s">
        <v>8</v>
      </c>
      <c r="F18" s="18" t="s">
        <v>64</v>
      </c>
      <c r="G18" s="18" t="s">
        <v>27</v>
      </c>
      <c r="H18" s="18" t="s">
        <v>8</v>
      </c>
      <c r="S18" s="171" t="s">
        <v>0</v>
      </c>
      <c r="T18" s="171" t="s">
        <v>1</v>
      </c>
      <c r="U18" s="141" t="s">
        <v>2</v>
      </c>
      <c r="V18" s="141" t="s">
        <v>8</v>
      </c>
      <c r="W18" s="141" t="s">
        <v>64</v>
      </c>
      <c r="X18" s="141" t="s">
        <v>27</v>
      </c>
      <c r="Y18" s="141" t="s">
        <v>8</v>
      </c>
      <c r="Z18" s="135"/>
      <c r="AA18" s="135"/>
    </row>
    <row r="19" spans="2:38" ht="16.5" x14ac:dyDescent="0.3">
      <c r="B19" s="3" t="s">
        <v>3</v>
      </c>
      <c r="C19" s="4">
        <v>24</v>
      </c>
      <c r="D19" s="50">
        <v>185</v>
      </c>
      <c r="E19" s="23" t="s">
        <v>45</v>
      </c>
      <c r="F19" s="23" t="s">
        <v>45</v>
      </c>
      <c r="G19" s="23" t="s">
        <v>45</v>
      </c>
      <c r="H19" s="23" t="s">
        <v>45</v>
      </c>
      <c r="S19" s="142" t="s">
        <v>3</v>
      </c>
      <c r="T19" s="142">
        <v>24</v>
      </c>
      <c r="U19" s="145">
        <v>185</v>
      </c>
      <c r="V19" s="144" t="s">
        <v>45</v>
      </c>
      <c r="W19" s="144" t="s">
        <v>45</v>
      </c>
      <c r="X19" s="144" t="s">
        <v>45</v>
      </c>
      <c r="Y19" s="144" t="s">
        <v>45</v>
      </c>
      <c r="Z19" s="135"/>
      <c r="AA19" s="135"/>
    </row>
    <row r="20" spans="2:38" ht="16.5" x14ac:dyDescent="0.3">
      <c r="B20" s="3" t="s">
        <v>4</v>
      </c>
      <c r="C20" s="4">
        <v>24</v>
      </c>
      <c r="D20" s="50">
        <v>145</v>
      </c>
      <c r="E20" s="23" t="s">
        <v>45</v>
      </c>
      <c r="F20" s="23" t="s">
        <v>45</v>
      </c>
      <c r="G20" s="23" t="s">
        <v>45</v>
      </c>
      <c r="H20" s="23" t="s">
        <v>45</v>
      </c>
      <c r="S20" s="142" t="s">
        <v>4</v>
      </c>
      <c r="T20" s="142">
        <v>24</v>
      </c>
      <c r="U20" s="145">
        <v>145</v>
      </c>
      <c r="V20" s="144" t="s">
        <v>45</v>
      </c>
      <c r="W20" s="144" t="s">
        <v>45</v>
      </c>
      <c r="X20" s="144" t="s">
        <v>45</v>
      </c>
      <c r="Y20" s="144" t="s">
        <v>45</v>
      </c>
      <c r="Z20" s="135"/>
      <c r="AA20" s="135"/>
    </row>
    <row r="21" spans="2:38" ht="16.5" x14ac:dyDescent="0.3">
      <c r="B21" s="3" t="s">
        <v>7</v>
      </c>
      <c r="C21" s="4">
        <v>24</v>
      </c>
      <c r="D21" s="50">
        <v>153</v>
      </c>
      <c r="E21" s="23" t="s">
        <v>45</v>
      </c>
      <c r="F21" s="23" t="s">
        <v>45</v>
      </c>
      <c r="G21" s="23" t="s">
        <v>45</v>
      </c>
      <c r="H21" s="23" t="s">
        <v>45</v>
      </c>
      <c r="S21" s="142" t="s">
        <v>7</v>
      </c>
      <c r="T21" s="142">
        <v>24</v>
      </c>
      <c r="U21" s="145">
        <v>153</v>
      </c>
      <c r="V21" s="144" t="s">
        <v>45</v>
      </c>
      <c r="W21" s="144" t="s">
        <v>45</v>
      </c>
      <c r="X21" s="144" t="s">
        <v>45</v>
      </c>
      <c r="Y21" s="144" t="s">
        <v>45</v>
      </c>
      <c r="Z21" s="135"/>
      <c r="AA21" s="135"/>
    </row>
    <row r="22" spans="2:38" ht="16.5" x14ac:dyDescent="0.3">
      <c r="B22" s="202" t="s">
        <v>5</v>
      </c>
      <c r="C22" s="202"/>
      <c r="D22" s="51">
        <f>AVERAGE(D19:D21)</f>
        <v>161</v>
      </c>
      <c r="E22" s="20" t="e">
        <f>AVERAGE(E19:E21)</f>
        <v>#DIV/0!</v>
      </c>
      <c r="F22" s="20" t="e">
        <f>AVERAGE(F19:F21)</f>
        <v>#DIV/0!</v>
      </c>
      <c r="G22" s="20" t="e">
        <f>AVERAGE(G19:G21)</f>
        <v>#DIV/0!</v>
      </c>
      <c r="H22" s="20" t="e">
        <f>AVERAGE(H19:H21)</f>
        <v>#DIV/0!</v>
      </c>
      <c r="S22" s="171" t="s">
        <v>5</v>
      </c>
      <c r="T22" s="171"/>
      <c r="U22" s="144">
        <f>AVERAGE(U19:U21)</f>
        <v>161</v>
      </c>
      <c r="V22" s="144" t="e">
        <f>AVERAGE(V19:V21)</f>
        <v>#DIV/0!</v>
      </c>
      <c r="W22" s="144" t="e">
        <f>AVERAGE(W19:W21)</f>
        <v>#DIV/0!</v>
      </c>
      <c r="X22" s="144" t="e">
        <f>AVERAGE(X19:X21)</f>
        <v>#DIV/0!</v>
      </c>
      <c r="Y22" s="144" t="e">
        <f>AVERAGE(Y19:Y21)</f>
        <v>#DIV/0!</v>
      </c>
      <c r="Z22" s="135"/>
      <c r="AA22" s="135"/>
    </row>
    <row r="23" spans="2:38" ht="15.75" x14ac:dyDescent="0.25">
      <c r="B23" s="198" t="s">
        <v>6</v>
      </c>
      <c r="C23" s="198"/>
      <c r="D23" s="45">
        <f>(D22*10^5)*10</f>
        <v>161000000</v>
      </c>
      <c r="E23" s="21" t="e">
        <f>(E22*10^1)*10</f>
        <v>#DIV/0!</v>
      </c>
      <c r="F23" s="21" t="e">
        <f>(F22*10^4)*10</f>
        <v>#DIV/0!</v>
      </c>
      <c r="G23" s="21" t="e">
        <f>(G22*10^4)*10</f>
        <v>#DIV/0!</v>
      </c>
      <c r="H23" s="21" t="e">
        <f>(H22*10^4)*10</f>
        <v>#DIV/0!</v>
      </c>
      <c r="S23" s="170" t="s">
        <v>6</v>
      </c>
      <c r="T23" s="170"/>
      <c r="U23" s="147">
        <f>(U22*10^5)*10</f>
        <v>161000000</v>
      </c>
      <c r="V23" s="148" t="e">
        <f>(V22*10^1)*10</f>
        <v>#DIV/0!</v>
      </c>
      <c r="W23" s="148" t="e">
        <f>(W22*10^4)*10</f>
        <v>#DIV/0!</v>
      </c>
      <c r="X23" s="148" t="e">
        <f>(X22*10^4)*10</f>
        <v>#DIV/0!</v>
      </c>
      <c r="Y23" s="148" t="e">
        <f>(Y22*10^4)*10</f>
        <v>#DIV/0!</v>
      </c>
      <c r="Z23" s="135"/>
      <c r="AA23" s="135"/>
    </row>
    <row r="24" spans="2:38" ht="15.75" x14ac:dyDescent="0.25">
      <c r="B24" s="198"/>
      <c r="C24" s="198"/>
      <c r="D24" s="46">
        <f>D23*100</f>
        <v>16100000000</v>
      </c>
      <c r="E24" s="22" t="e">
        <f>E23*100</f>
        <v>#DIV/0!</v>
      </c>
      <c r="F24" s="22" t="e">
        <f>F23*100</f>
        <v>#DIV/0!</v>
      </c>
      <c r="G24" s="22" t="e">
        <f>G23*100</f>
        <v>#DIV/0!</v>
      </c>
      <c r="H24" s="22" t="e">
        <f>H23*100</f>
        <v>#DIV/0!</v>
      </c>
      <c r="S24" s="170"/>
      <c r="T24" s="170"/>
      <c r="U24" s="147">
        <f>U23*100</f>
        <v>16100000000</v>
      </c>
      <c r="V24" s="149" t="e">
        <f>V23*100</f>
        <v>#DIV/0!</v>
      </c>
      <c r="W24" s="149" t="e">
        <f>W23*100</f>
        <v>#DIV/0!</v>
      </c>
      <c r="X24" s="149" t="e">
        <f>X23*100</f>
        <v>#DIV/0!</v>
      </c>
      <c r="Y24" s="149" t="e">
        <f>Y23*100</f>
        <v>#DIV/0!</v>
      </c>
      <c r="Z24" s="135"/>
      <c r="AA24" s="135"/>
    </row>
    <row r="25" spans="2:38" ht="15.75" x14ac:dyDescent="0.25">
      <c r="D25" s="24"/>
      <c r="E25" s="24"/>
      <c r="F25" s="24"/>
      <c r="G25" s="24"/>
      <c r="H25" s="24"/>
      <c r="S25" s="135"/>
      <c r="T25" s="135"/>
      <c r="U25" s="150"/>
      <c r="V25" s="150"/>
      <c r="W25" s="150"/>
      <c r="X25" s="150"/>
      <c r="Y25" s="150"/>
      <c r="Z25" s="135"/>
      <c r="AA25" s="135"/>
    </row>
    <row r="26" spans="2:38" ht="15.75" x14ac:dyDescent="0.25">
      <c r="S26" s="135"/>
      <c r="T26" s="135"/>
      <c r="U26" s="135"/>
      <c r="V26" s="135"/>
      <c r="W26" s="135"/>
      <c r="X26" s="135"/>
      <c r="Y26" s="135"/>
      <c r="Z26" s="135"/>
      <c r="AA26" s="135"/>
    </row>
    <row r="27" spans="2:38" ht="15.75" x14ac:dyDescent="0.25">
      <c r="S27" s="135"/>
      <c r="T27" s="135"/>
      <c r="U27" s="135"/>
      <c r="V27" s="135"/>
      <c r="W27" s="135"/>
      <c r="X27" s="135"/>
      <c r="Y27" s="135"/>
      <c r="Z27" s="135"/>
      <c r="AA27" s="135"/>
    </row>
    <row r="28" spans="2:38" ht="15.75" x14ac:dyDescent="0.25">
      <c r="D28" s="47" t="s">
        <v>9</v>
      </c>
      <c r="E28" s="199" t="s">
        <v>18</v>
      </c>
      <c r="F28" s="199"/>
      <c r="G28" s="199"/>
      <c r="H28" s="199"/>
      <c r="I28" s="199"/>
      <c r="J28" s="199"/>
      <c r="S28" s="135"/>
      <c r="T28" s="135"/>
      <c r="U28" s="169" t="s">
        <v>9</v>
      </c>
      <c r="V28" s="169" t="s">
        <v>18</v>
      </c>
      <c r="W28" s="169"/>
      <c r="X28" s="169"/>
      <c r="Y28" s="169"/>
      <c r="Z28" s="169"/>
      <c r="AA28" s="169"/>
    </row>
    <row r="29" spans="2:38" ht="15.75" x14ac:dyDescent="0.25">
      <c r="B29" s="1"/>
      <c r="C29" s="1"/>
      <c r="D29" s="48" t="s">
        <v>10</v>
      </c>
      <c r="E29" s="200" t="s">
        <v>20</v>
      </c>
      <c r="F29" s="200"/>
      <c r="G29" s="200"/>
      <c r="H29" s="201" t="s">
        <v>21</v>
      </c>
      <c r="I29" s="201"/>
      <c r="J29" s="201"/>
      <c r="K29" s="59"/>
      <c r="S29" s="137"/>
      <c r="T29" s="137"/>
      <c r="U29" s="170" t="s">
        <v>10</v>
      </c>
      <c r="V29" s="170" t="s">
        <v>20</v>
      </c>
      <c r="W29" s="170"/>
      <c r="X29" s="170"/>
      <c r="Y29" s="170" t="s">
        <v>21</v>
      </c>
      <c r="Z29" s="170"/>
      <c r="AA29" s="170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</row>
    <row r="30" spans="2:38" ht="15.75" x14ac:dyDescent="0.25">
      <c r="B30" s="2" t="s">
        <v>0</v>
      </c>
      <c r="C30" s="2" t="s">
        <v>1</v>
      </c>
      <c r="D30" s="49" t="s">
        <v>2</v>
      </c>
      <c r="E30" s="18" t="s">
        <v>26</v>
      </c>
      <c r="F30" s="18" t="s">
        <v>27</v>
      </c>
      <c r="G30" s="18" t="s">
        <v>52</v>
      </c>
      <c r="H30" s="18" t="s">
        <v>29</v>
      </c>
      <c r="I30" s="18" t="s">
        <v>27</v>
      </c>
      <c r="J30" s="18" t="s">
        <v>8</v>
      </c>
      <c r="S30" s="171" t="s">
        <v>0</v>
      </c>
      <c r="T30" s="171" t="s">
        <v>1</v>
      </c>
      <c r="U30" s="141" t="s">
        <v>2</v>
      </c>
      <c r="V30" s="141" t="s">
        <v>26</v>
      </c>
      <c r="W30" s="141" t="s">
        <v>27</v>
      </c>
      <c r="X30" s="141" t="s">
        <v>52</v>
      </c>
      <c r="Y30" s="141" t="s">
        <v>29</v>
      </c>
      <c r="Z30" s="141" t="s">
        <v>27</v>
      </c>
      <c r="AA30" s="141" t="s">
        <v>8</v>
      </c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</row>
    <row r="31" spans="2:38" ht="15.75" x14ac:dyDescent="0.25">
      <c r="B31" s="3" t="s">
        <v>3</v>
      </c>
      <c r="C31" s="4">
        <v>24</v>
      </c>
      <c r="D31" s="50">
        <v>25</v>
      </c>
      <c r="E31" s="6">
        <v>0</v>
      </c>
      <c r="F31" s="6">
        <v>0</v>
      </c>
      <c r="G31" s="6">
        <v>0</v>
      </c>
      <c r="H31" s="19">
        <v>0</v>
      </c>
      <c r="I31" s="6">
        <v>0</v>
      </c>
      <c r="J31" s="6">
        <v>0</v>
      </c>
      <c r="S31" s="142" t="s">
        <v>3</v>
      </c>
      <c r="T31" s="142">
        <v>24</v>
      </c>
      <c r="U31" s="145">
        <v>25</v>
      </c>
      <c r="V31" s="151">
        <v>0</v>
      </c>
      <c r="W31" s="151">
        <v>0</v>
      </c>
      <c r="X31" s="151">
        <v>0</v>
      </c>
      <c r="Y31" s="145">
        <v>0</v>
      </c>
      <c r="Z31" s="151">
        <v>0</v>
      </c>
      <c r="AA31" s="151">
        <v>0</v>
      </c>
      <c r="AC31" s="135"/>
    </row>
    <row r="32" spans="2:38" ht="15.75" x14ac:dyDescent="0.25">
      <c r="B32" s="3" t="s">
        <v>4</v>
      </c>
      <c r="C32" s="4">
        <v>24</v>
      </c>
      <c r="D32" s="50">
        <v>24</v>
      </c>
      <c r="E32" s="6">
        <v>0</v>
      </c>
      <c r="F32" s="6">
        <v>0</v>
      </c>
      <c r="G32" s="6">
        <v>0</v>
      </c>
      <c r="H32" s="19">
        <v>0</v>
      </c>
      <c r="I32" s="6">
        <v>0</v>
      </c>
      <c r="J32" s="6">
        <v>0</v>
      </c>
      <c r="S32" s="142" t="s">
        <v>4</v>
      </c>
      <c r="T32" s="142">
        <v>24</v>
      </c>
      <c r="U32" s="145">
        <v>24</v>
      </c>
      <c r="V32" s="151">
        <v>0</v>
      </c>
      <c r="W32" s="151">
        <v>0</v>
      </c>
      <c r="X32" s="151">
        <v>0</v>
      </c>
      <c r="Y32" s="145">
        <v>0</v>
      </c>
      <c r="Z32" s="151">
        <v>0</v>
      </c>
      <c r="AA32" s="151">
        <v>0</v>
      </c>
      <c r="AC32" s="135"/>
    </row>
    <row r="33" spans="2:29" ht="15.75" x14ac:dyDescent="0.25">
      <c r="B33" s="3" t="s">
        <v>7</v>
      </c>
      <c r="C33" s="4">
        <v>24</v>
      </c>
      <c r="D33" s="50">
        <v>30</v>
      </c>
      <c r="E33" s="6"/>
      <c r="F33" s="6"/>
      <c r="G33" s="6"/>
      <c r="H33" s="19"/>
      <c r="S33" s="142" t="s">
        <v>7</v>
      </c>
      <c r="T33" s="142">
        <v>24</v>
      </c>
      <c r="U33" s="145">
        <v>30</v>
      </c>
      <c r="V33" s="151"/>
      <c r="W33" s="151"/>
      <c r="X33" s="151"/>
      <c r="Y33" s="145"/>
      <c r="Z33" s="135"/>
      <c r="AA33" s="135"/>
      <c r="AC33" s="135"/>
    </row>
    <row r="34" spans="2:29" ht="16.5" x14ac:dyDescent="0.3">
      <c r="B34" s="202" t="s">
        <v>5</v>
      </c>
      <c r="C34" s="202"/>
      <c r="D34" s="51">
        <f>AVERAGE(D31:D33)</f>
        <v>26.333333333333332</v>
      </c>
      <c r="E34" s="20">
        <f t="shared" ref="E34:J34" si="0">AVERAGE(E31:E33)</f>
        <v>0</v>
      </c>
      <c r="F34" s="20">
        <f t="shared" si="0"/>
        <v>0</v>
      </c>
      <c r="G34" s="20">
        <f t="shared" si="0"/>
        <v>0</v>
      </c>
      <c r="H34" s="20">
        <f t="shared" si="0"/>
        <v>0</v>
      </c>
      <c r="I34" s="20">
        <f t="shared" si="0"/>
        <v>0</v>
      </c>
      <c r="J34" s="20">
        <f t="shared" si="0"/>
        <v>0</v>
      </c>
      <c r="S34" s="171" t="s">
        <v>5</v>
      </c>
      <c r="T34" s="171"/>
      <c r="U34" s="144">
        <f>AVERAGE(U31:U33)</f>
        <v>26.333333333333332</v>
      </c>
      <c r="V34" s="144">
        <f t="shared" ref="V34:AA34" si="1">AVERAGE(V31:V33)</f>
        <v>0</v>
      </c>
      <c r="W34" s="144">
        <f t="shared" si="1"/>
        <v>0</v>
      </c>
      <c r="X34" s="144">
        <f t="shared" si="1"/>
        <v>0</v>
      </c>
      <c r="Y34" s="144">
        <f t="shared" si="1"/>
        <v>0</v>
      </c>
      <c r="Z34" s="144">
        <f t="shared" si="1"/>
        <v>0</v>
      </c>
      <c r="AA34" s="144">
        <f t="shared" si="1"/>
        <v>0</v>
      </c>
      <c r="AC34" s="135"/>
    </row>
    <row r="35" spans="2:29" ht="15.75" x14ac:dyDescent="0.25">
      <c r="B35" s="198" t="s">
        <v>6</v>
      </c>
      <c r="C35" s="198"/>
      <c r="D35" s="45">
        <f>(D34*10^5)*10</f>
        <v>26333333.333333328</v>
      </c>
      <c r="E35" s="21">
        <f>(E34*10^2)*10</f>
        <v>0</v>
      </c>
      <c r="F35" s="21">
        <f>(F34*10^3)*10</f>
        <v>0</v>
      </c>
      <c r="G35" s="21">
        <f>(G34*10^1)*10</f>
        <v>0</v>
      </c>
      <c r="H35" s="21">
        <f>(H34*5)*10</f>
        <v>0</v>
      </c>
      <c r="I35" s="21">
        <f>(I34*5)*10</f>
        <v>0</v>
      </c>
      <c r="J35" s="21">
        <f>(J34*5)*10</f>
        <v>0</v>
      </c>
      <c r="S35" s="170" t="s">
        <v>6</v>
      </c>
      <c r="T35" s="170"/>
      <c r="U35" s="147">
        <f>(U34*10^5)*10</f>
        <v>26333333.333333328</v>
      </c>
      <c r="V35" s="148">
        <f>(V34*10^2)*10</f>
        <v>0</v>
      </c>
      <c r="W35" s="148">
        <f>(W34*10^3)*10</f>
        <v>0</v>
      </c>
      <c r="X35" s="148">
        <f>(X34*10^1)*10</f>
        <v>0</v>
      </c>
      <c r="Y35" s="148">
        <f>(Y34*5)*10</f>
        <v>0</v>
      </c>
      <c r="Z35" s="148">
        <f>(Z34*5)*10</f>
        <v>0</v>
      </c>
      <c r="AA35" s="148">
        <f>(AA34*5)*10</f>
        <v>0</v>
      </c>
      <c r="AC35" s="135"/>
    </row>
    <row r="36" spans="2:29" ht="15.75" x14ac:dyDescent="0.25">
      <c r="B36" s="198"/>
      <c r="C36" s="198"/>
      <c r="D36" s="46">
        <f>D35*100</f>
        <v>2633333333.333333</v>
      </c>
      <c r="E36" s="22">
        <f t="shared" ref="E36:J36" si="2">E35*100</f>
        <v>0</v>
      </c>
      <c r="F36" s="22">
        <f t="shared" si="2"/>
        <v>0</v>
      </c>
      <c r="G36" s="22">
        <f t="shared" si="2"/>
        <v>0</v>
      </c>
      <c r="H36" s="22">
        <f t="shared" si="2"/>
        <v>0</v>
      </c>
      <c r="I36" s="22">
        <f t="shared" si="2"/>
        <v>0</v>
      </c>
      <c r="J36" s="22">
        <f t="shared" si="2"/>
        <v>0</v>
      </c>
      <c r="S36" s="170"/>
      <c r="T36" s="170"/>
      <c r="U36" s="147">
        <f>U35*100</f>
        <v>2633333333.333333</v>
      </c>
      <c r="V36" s="149">
        <f t="shared" ref="V36:AA36" si="3">V35*100</f>
        <v>0</v>
      </c>
      <c r="W36" s="149">
        <f t="shared" si="3"/>
        <v>0</v>
      </c>
      <c r="X36" s="149">
        <f t="shared" si="3"/>
        <v>0</v>
      </c>
      <c r="Y36" s="149">
        <f t="shared" si="3"/>
        <v>0</v>
      </c>
      <c r="Z36" s="149">
        <f t="shared" si="3"/>
        <v>0</v>
      </c>
      <c r="AA36" s="149">
        <f t="shared" si="3"/>
        <v>0</v>
      </c>
      <c r="AC36" s="135"/>
    </row>
    <row r="37" spans="2:29" ht="15.75" x14ac:dyDescent="0.25">
      <c r="H37" s="37"/>
      <c r="S37" s="135"/>
      <c r="T37" s="135"/>
      <c r="U37" s="135"/>
      <c r="V37" s="135"/>
      <c r="W37" s="135"/>
      <c r="X37" s="135"/>
      <c r="Y37" s="152"/>
      <c r="Z37" s="135"/>
      <c r="AA37" s="135"/>
      <c r="AC37" s="135"/>
    </row>
    <row r="38" spans="2:29" ht="15.75" x14ac:dyDescent="0.25">
      <c r="S38" s="135"/>
      <c r="T38" s="135"/>
      <c r="U38" s="135"/>
      <c r="V38" s="135"/>
      <c r="W38" s="135"/>
      <c r="X38" s="135"/>
      <c r="Y38" s="135"/>
      <c r="Z38" s="135"/>
      <c r="AA38" s="135"/>
      <c r="AC38" s="135"/>
    </row>
    <row r="39" spans="2:29" ht="15.75" x14ac:dyDescent="0.25">
      <c r="S39" s="135"/>
      <c r="T39" s="135"/>
      <c r="U39" s="135"/>
      <c r="V39" s="135"/>
      <c r="W39" s="135"/>
      <c r="X39" s="135"/>
      <c r="Y39" s="135"/>
      <c r="Z39" s="135"/>
      <c r="AA39" s="135"/>
      <c r="AC39" s="135"/>
    </row>
    <row r="40" spans="2:29" ht="15.75" x14ac:dyDescent="0.25">
      <c r="D40" s="47" t="s">
        <v>9</v>
      </c>
      <c r="E40" s="199" t="s">
        <v>19</v>
      </c>
      <c r="F40" s="199"/>
      <c r="G40" s="199"/>
      <c r="H40" s="199"/>
      <c r="I40" s="199"/>
      <c r="J40" s="199"/>
      <c r="S40" s="135"/>
      <c r="T40" s="135"/>
      <c r="U40" s="169" t="s">
        <v>9</v>
      </c>
      <c r="V40" s="169" t="s">
        <v>19</v>
      </c>
      <c r="W40" s="169"/>
      <c r="X40" s="169"/>
      <c r="Y40" s="169"/>
      <c r="Z40" s="169"/>
      <c r="AA40" s="169"/>
      <c r="AC40" s="135"/>
    </row>
    <row r="41" spans="2:29" ht="15.75" x14ac:dyDescent="0.25">
      <c r="B41" s="1"/>
      <c r="C41" s="1"/>
      <c r="D41" s="48" t="s">
        <v>10</v>
      </c>
      <c r="E41" s="200" t="s">
        <v>20</v>
      </c>
      <c r="F41" s="200"/>
      <c r="G41" s="200"/>
      <c r="H41" s="200"/>
      <c r="I41" s="201" t="s">
        <v>21</v>
      </c>
      <c r="J41" s="201"/>
      <c r="S41" s="137"/>
      <c r="T41" s="137"/>
      <c r="U41" s="170" t="s">
        <v>10</v>
      </c>
      <c r="V41" s="170" t="s">
        <v>20</v>
      </c>
      <c r="W41" s="170"/>
      <c r="X41" s="170"/>
      <c r="Y41" s="170"/>
      <c r="Z41" s="170" t="s">
        <v>21</v>
      </c>
      <c r="AA41" s="170"/>
      <c r="AC41" s="135"/>
    </row>
    <row r="42" spans="2:29" ht="15.75" x14ac:dyDescent="0.25">
      <c r="B42" s="2" t="s">
        <v>0</v>
      </c>
      <c r="C42" s="2" t="s">
        <v>1</v>
      </c>
      <c r="D42" s="49" t="s">
        <v>2</v>
      </c>
      <c r="E42" s="18" t="s">
        <v>26</v>
      </c>
      <c r="F42" s="18" t="s">
        <v>27</v>
      </c>
      <c r="G42" s="18" t="s">
        <v>8</v>
      </c>
      <c r="H42" s="18" t="s">
        <v>29</v>
      </c>
      <c r="I42" s="18" t="s">
        <v>28</v>
      </c>
      <c r="J42" s="18" t="s">
        <v>8</v>
      </c>
      <c r="S42" s="171" t="s">
        <v>0</v>
      </c>
      <c r="T42" s="171" t="s">
        <v>1</v>
      </c>
      <c r="U42" s="141" t="s">
        <v>2</v>
      </c>
      <c r="V42" s="141" t="s">
        <v>26</v>
      </c>
      <c r="W42" s="141" t="s">
        <v>27</v>
      </c>
      <c r="X42" s="141" t="s">
        <v>8</v>
      </c>
      <c r="Y42" s="141" t="s">
        <v>29</v>
      </c>
      <c r="Z42" s="141" t="s">
        <v>28</v>
      </c>
      <c r="AA42" s="141" t="s">
        <v>8</v>
      </c>
      <c r="AC42" s="135"/>
    </row>
    <row r="43" spans="2:29" ht="15.75" x14ac:dyDescent="0.25">
      <c r="B43" s="3" t="s">
        <v>3</v>
      </c>
      <c r="C43" s="4">
        <v>24</v>
      </c>
      <c r="D43" s="50">
        <v>111</v>
      </c>
      <c r="E43" s="6">
        <v>0</v>
      </c>
      <c r="F43" s="6">
        <v>0</v>
      </c>
      <c r="G43" s="62">
        <v>0</v>
      </c>
      <c r="H43" s="57">
        <v>0</v>
      </c>
      <c r="I43" s="58">
        <v>0</v>
      </c>
      <c r="J43" s="6">
        <v>0</v>
      </c>
      <c r="S43" s="142" t="s">
        <v>3</v>
      </c>
      <c r="T43" s="142">
        <v>24</v>
      </c>
      <c r="U43" s="145">
        <v>111</v>
      </c>
      <c r="V43" s="151">
        <v>0</v>
      </c>
      <c r="W43" s="151">
        <v>0</v>
      </c>
      <c r="X43" s="153">
        <v>0</v>
      </c>
      <c r="Y43" s="151">
        <v>0</v>
      </c>
      <c r="Z43" s="145">
        <v>0</v>
      </c>
      <c r="AA43" s="151">
        <v>0</v>
      </c>
      <c r="AC43" s="135"/>
    </row>
    <row r="44" spans="2:29" ht="15.75" x14ac:dyDescent="0.25">
      <c r="B44" s="3" t="s">
        <v>4</v>
      </c>
      <c r="C44" s="4">
        <v>24</v>
      </c>
      <c r="D44" s="50">
        <v>121</v>
      </c>
      <c r="E44" s="6">
        <v>0</v>
      </c>
      <c r="F44" s="6">
        <v>0</v>
      </c>
      <c r="G44" s="62">
        <v>0</v>
      </c>
      <c r="H44" s="57">
        <v>0</v>
      </c>
      <c r="I44" s="58">
        <v>0</v>
      </c>
      <c r="J44" s="6">
        <v>0</v>
      </c>
      <c r="S44" s="142" t="s">
        <v>4</v>
      </c>
      <c r="T44" s="142">
        <v>24</v>
      </c>
      <c r="U44" s="145">
        <v>121</v>
      </c>
      <c r="V44" s="151">
        <v>0</v>
      </c>
      <c r="W44" s="151">
        <v>0</v>
      </c>
      <c r="X44" s="153">
        <v>0</v>
      </c>
      <c r="Y44" s="151">
        <v>0</v>
      </c>
      <c r="Z44" s="145">
        <v>0</v>
      </c>
      <c r="AA44" s="151">
        <v>0</v>
      </c>
      <c r="AC44" s="135"/>
    </row>
    <row r="45" spans="2:29" ht="15.75" x14ac:dyDescent="0.25">
      <c r="B45" s="3" t="s">
        <v>7</v>
      </c>
      <c r="C45" s="4">
        <v>24</v>
      </c>
      <c r="D45" s="50">
        <v>124</v>
      </c>
      <c r="E45" s="6"/>
      <c r="F45" s="6"/>
      <c r="G45" s="62"/>
      <c r="H45" s="6"/>
      <c r="I45" s="19"/>
      <c r="S45" s="142" t="s">
        <v>7</v>
      </c>
      <c r="T45" s="142">
        <v>24</v>
      </c>
      <c r="U45" s="145">
        <v>124</v>
      </c>
      <c r="V45" s="151"/>
      <c r="W45" s="151"/>
      <c r="X45" s="153"/>
      <c r="Y45" s="151"/>
      <c r="Z45" s="145"/>
      <c r="AA45" s="135"/>
      <c r="AC45" s="135"/>
    </row>
    <row r="46" spans="2:29" ht="16.5" x14ac:dyDescent="0.3">
      <c r="B46" s="202" t="s">
        <v>5</v>
      </c>
      <c r="C46" s="202"/>
      <c r="D46" s="51">
        <f>AVERAGE(D43:D45)</f>
        <v>118.66666666666667</v>
      </c>
      <c r="E46" s="20">
        <f>AVERAGE(E43:E45)</f>
        <v>0</v>
      </c>
      <c r="F46" s="20">
        <f>AVERAGE(F43:F45)</f>
        <v>0</v>
      </c>
      <c r="G46" s="20">
        <f>AVERAGE(H43:H45)</f>
        <v>0</v>
      </c>
      <c r="H46" s="20">
        <f>AVERAGE(I43:I45)</f>
        <v>0</v>
      </c>
      <c r="I46" s="20" t="e">
        <f>AVERAGE(#REF!)</f>
        <v>#REF!</v>
      </c>
      <c r="J46" s="20">
        <f>AVERAGE(J43:J45)</f>
        <v>0</v>
      </c>
      <c r="S46" s="171" t="s">
        <v>5</v>
      </c>
      <c r="T46" s="171"/>
      <c r="U46" s="144">
        <f>AVERAGE(U43:U45)</f>
        <v>118.66666666666667</v>
      </c>
      <c r="V46" s="144">
        <f>AVERAGE(V43:V45)</f>
        <v>0</v>
      </c>
      <c r="W46" s="144">
        <f>AVERAGE(W43:W45)</f>
        <v>0</v>
      </c>
      <c r="X46" s="144">
        <f>AVERAGE(Y43:Y45)</f>
        <v>0</v>
      </c>
      <c r="Y46" s="144">
        <f>AVERAGE(Z43:Z45)</f>
        <v>0</v>
      </c>
      <c r="Z46" s="144" t="e">
        <f>AVERAGE(#REF!)</f>
        <v>#REF!</v>
      </c>
      <c r="AA46" s="144">
        <f>AVERAGE(AA43:AA45)</f>
        <v>0</v>
      </c>
      <c r="AC46" s="135"/>
    </row>
    <row r="47" spans="2:29" ht="15.75" x14ac:dyDescent="0.25">
      <c r="B47" s="198" t="s">
        <v>6</v>
      </c>
      <c r="C47" s="198"/>
      <c r="D47" s="45">
        <f>(D46*10^5)*10</f>
        <v>118666666.66666669</v>
      </c>
      <c r="E47" s="21">
        <f>(E46*10^1)*10</f>
        <v>0</v>
      </c>
      <c r="F47" s="21">
        <f>(F46*10^2)*10</f>
        <v>0</v>
      </c>
      <c r="G47" s="21">
        <f>(G46*10^1)*10</f>
        <v>0</v>
      </c>
      <c r="H47" s="21">
        <f>(H46*10^2)*10</f>
        <v>0</v>
      </c>
      <c r="I47" s="21" t="e">
        <f>(I46*10^2)*10</f>
        <v>#REF!</v>
      </c>
      <c r="J47" s="21">
        <f>(J46*10^2)*10</f>
        <v>0</v>
      </c>
      <c r="S47" s="170" t="s">
        <v>6</v>
      </c>
      <c r="T47" s="170"/>
      <c r="U47" s="147">
        <f>(U46*10^5)*10</f>
        <v>118666666.66666669</v>
      </c>
      <c r="V47" s="148">
        <f>(V46*10^1)*10</f>
        <v>0</v>
      </c>
      <c r="W47" s="148">
        <f>(W46*10^2)*10</f>
        <v>0</v>
      </c>
      <c r="X47" s="148">
        <f>(X46*10^1)*10</f>
        <v>0</v>
      </c>
      <c r="Y47" s="148">
        <f>(Y46*10^2)*10</f>
        <v>0</v>
      </c>
      <c r="Z47" s="148" t="e">
        <f>(Z46*10^2)*10</f>
        <v>#REF!</v>
      </c>
      <c r="AA47" s="148">
        <f>(AA46*10^2)*10</f>
        <v>0</v>
      </c>
      <c r="AC47" s="135"/>
    </row>
    <row r="48" spans="2:29" ht="15.75" x14ac:dyDescent="0.25">
      <c r="B48" s="198"/>
      <c r="C48" s="198"/>
      <c r="D48" s="46">
        <f>D47*100</f>
        <v>11866666666.666668</v>
      </c>
      <c r="E48" s="22">
        <f t="shared" ref="E48:J48" si="4">E47*100</f>
        <v>0</v>
      </c>
      <c r="F48" s="22">
        <f t="shared" si="4"/>
        <v>0</v>
      </c>
      <c r="G48" s="22">
        <f t="shared" si="4"/>
        <v>0</v>
      </c>
      <c r="H48" s="22">
        <f t="shared" si="4"/>
        <v>0</v>
      </c>
      <c r="I48" s="22" t="e">
        <f t="shared" si="4"/>
        <v>#REF!</v>
      </c>
      <c r="J48" s="22">
        <f t="shared" si="4"/>
        <v>0</v>
      </c>
      <c r="S48" s="170"/>
      <c r="T48" s="170"/>
      <c r="U48" s="147">
        <f>U47*100</f>
        <v>11866666666.666668</v>
      </c>
      <c r="V48" s="149">
        <f t="shared" ref="V48:AA48" si="5">V47*100</f>
        <v>0</v>
      </c>
      <c r="W48" s="149">
        <f t="shared" si="5"/>
        <v>0</v>
      </c>
      <c r="X48" s="149">
        <f t="shared" si="5"/>
        <v>0</v>
      </c>
      <c r="Y48" s="149">
        <f t="shared" si="5"/>
        <v>0</v>
      </c>
      <c r="Z48" s="149" t="e">
        <f t="shared" si="5"/>
        <v>#REF!</v>
      </c>
      <c r="AA48" s="149">
        <f t="shared" si="5"/>
        <v>0</v>
      </c>
      <c r="AC48" s="135"/>
    </row>
    <row r="49" spans="2:29" ht="15.75" x14ac:dyDescent="0.25">
      <c r="S49" s="135"/>
      <c r="T49" s="135"/>
      <c r="U49" s="135"/>
      <c r="V49" s="135"/>
      <c r="W49" s="135"/>
      <c r="X49" s="135"/>
      <c r="Y49" s="135"/>
      <c r="Z49" s="135"/>
      <c r="AA49" s="135"/>
      <c r="AC49" s="135"/>
    </row>
    <row r="50" spans="2:29" ht="15.75" x14ac:dyDescent="0.25">
      <c r="S50" s="135"/>
      <c r="T50" s="135"/>
      <c r="U50" s="135"/>
      <c r="V50" s="135"/>
      <c r="W50" s="135"/>
      <c r="X50" s="135"/>
      <c r="Y50" s="135"/>
      <c r="Z50" s="135"/>
      <c r="AA50" s="135"/>
      <c r="AC50" s="135"/>
    </row>
    <row r="51" spans="2:29" ht="15.75" x14ac:dyDescent="0.25">
      <c r="S51" s="135"/>
      <c r="T51" s="135"/>
      <c r="U51" s="135"/>
      <c r="V51" s="135"/>
      <c r="W51" s="135"/>
      <c r="X51" s="135"/>
      <c r="Y51" s="135"/>
      <c r="Z51" s="135"/>
      <c r="AA51" s="135"/>
      <c r="AC51" s="135"/>
    </row>
    <row r="52" spans="2:29" ht="15.75" x14ac:dyDescent="0.25">
      <c r="D52" s="47" t="s">
        <v>9</v>
      </c>
      <c r="E52" s="199" t="s">
        <v>51</v>
      </c>
      <c r="F52" s="199"/>
      <c r="G52" s="199"/>
      <c r="H52" s="199"/>
      <c r="R52" s="47"/>
      <c r="S52" s="135"/>
      <c r="T52" s="135"/>
      <c r="U52" s="169" t="s">
        <v>9</v>
      </c>
      <c r="V52" s="169" t="s">
        <v>51</v>
      </c>
      <c r="W52" s="169"/>
      <c r="X52" s="169"/>
      <c r="Y52" s="169"/>
      <c r="Z52" s="135"/>
      <c r="AA52" s="135"/>
      <c r="AC52" s="135"/>
    </row>
    <row r="53" spans="2:29" ht="15.75" x14ac:dyDescent="0.25">
      <c r="B53" s="1"/>
      <c r="C53" s="1"/>
      <c r="D53" s="48" t="s">
        <v>10</v>
      </c>
      <c r="E53" s="200" t="s">
        <v>20</v>
      </c>
      <c r="F53" s="200"/>
      <c r="G53" s="201" t="s">
        <v>21</v>
      </c>
      <c r="H53" s="201"/>
      <c r="P53" s="1"/>
      <c r="Q53" s="1"/>
      <c r="R53" s="48"/>
      <c r="S53" s="137"/>
      <c r="T53" s="137"/>
      <c r="U53" s="170" t="s">
        <v>10</v>
      </c>
      <c r="V53" s="170" t="s">
        <v>20</v>
      </c>
      <c r="W53" s="170"/>
      <c r="X53" s="170" t="s">
        <v>21</v>
      </c>
      <c r="Y53" s="170"/>
      <c r="Z53" s="135"/>
      <c r="AA53" s="135"/>
      <c r="AC53" s="135"/>
    </row>
    <row r="54" spans="2:29" ht="15.75" x14ac:dyDescent="0.25">
      <c r="B54" s="2" t="s">
        <v>0</v>
      </c>
      <c r="C54" s="2" t="s">
        <v>1</v>
      </c>
      <c r="D54" s="49" t="s">
        <v>2</v>
      </c>
      <c r="E54" s="18" t="s">
        <v>26</v>
      </c>
      <c r="F54" s="18" t="s">
        <v>27</v>
      </c>
      <c r="G54" s="18" t="s">
        <v>29</v>
      </c>
      <c r="H54" s="18" t="s">
        <v>28</v>
      </c>
      <c r="P54" s="2"/>
      <c r="Q54" s="2"/>
      <c r="R54" s="49"/>
      <c r="S54" s="171" t="s">
        <v>0</v>
      </c>
      <c r="T54" s="171" t="s">
        <v>1</v>
      </c>
      <c r="U54" s="141" t="s">
        <v>2</v>
      </c>
      <c r="V54" s="141" t="s">
        <v>26</v>
      </c>
      <c r="W54" s="141" t="s">
        <v>27</v>
      </c>
      <c r="X54" s="141" t="s">
        <v>29</v>
      </c>
      <c r="Y54" s="141" t="s">
        <v>28</v>
      </c>
      <c r="Z54" s="135"/>
      <c r="AA54" s="135"/>
      <c r="AC54" s="135"/>
    </row>
    <row r="55" spans="2:29" ht="15.75" x14ac:dyDescent="0.25">
      <c r="B55" s="3" t="s">
        <v>3</v>
      </c>
      <c r="C55" s="4">
        <v>24</v>
      </c>
      <c r="D55" s="50">
        <v>111</v>
      </c>
      <c r="E55" s="6">
        <v>0</v>
      </c>
      <c r="F55" s="6">
        <v>0</v>
      </c>
      <c r="G55" s="6">
        <v>0</v>
      </c>
      <c r="H55" s="19">
        <v>0</v>
      </c>
      <c r="P55" s="3"/>
      <c r="Q55" s="4"/>
      <c r="R55" s="50"/>
      <c r="S55" s="142" t="s">
        <v>3</v>
      </c>
      <c r="T55" s="142">
        <v>24</v>
      </c>
      <c r="U55" s="145">
        <v>111</v>
      </c>
      <c r="V55" s="151">
        <v>0</v>
      </c>
      <c r="W55" s="151">
        <v>0</v>
      </c>
      <c r="X55" s="151">
        <v>0</v>
      </c>
      <c r="Y55" s="145">
        <v>0</v>
      </c>
      <c r="Z55" s="135"/>
      <c r="AA55" s="135"/>
      <c r="AC55" s="135"/>
    </row>
    <row r="56" spans="2:29" ht="15.75" x14ac:dyDescent="0.25">
      <c r="B56" s="3" t="s">
        <v>4</v>
      </c>
      <c r="C56" s="4">
        <v>24</v>
      </c>
      <c r="D56" s="50">
        <v>121</v>
      </c>
      <c r="E56" s="6">
        <v>0</v>
      </c>
      <c r="F56" s="6">
        <v>0</v>
      </c>
      <c r="G56" s="6">
        <v>0</v>
      </c>
      <c r="H56" s="19">
        <v>0</v>
      </c>
      <c r="P56" s="3"/>
      <c r="Q56" s="4"/>
      <c r="R56" s="50"/>
      <c r="S56" s="142" t="s">
        <v>4</v>
      </c>
      <c r="T56" s="142">
        <v>24</v>
      </c>
      <c r="U56" s="145">
        <v>121</v>
      </c>
      <c r="V56" s="151">
        <v>0</v>
      </c>
      <c r="W56" s="151">
        <v>0</v>
      </c>
      <c r="X56" s="151">
        <v>0</v>
      </c>
      <c r="Y56" s="145">
        <v>0</v>
      </c>
      <c r="Z56" s="135"/>
      <c r="AA56" s="135"/>
      <c r="AC56" s="135"/>
    </row>
    <row r="57" spans="2:29" ht="15.75" x14ac:dyDescent="0.25">
      <c r="B57" s="3" t="s">
        <v>7</v>
      </c>
      <c r="C57" s="4">
        <v>24</v>
      </c>
      <c r="D57" s="50">
        <v>124</v>
      </c>
      <c r="E57" s="6"/>
      <c r="F57" s="6"/>
      <c r="G57" s="6"/>
      <c r="H57" s="19"/>
      <c r="P57" s="3"/>
      <c r="Q57" s="4"/>
      <c r="R57" s="50"/>
      <c r="S57" s="142" t="s">
        <v>7</v>
      </c>
      <c r="T57" s="142">
        <v>24</v>
      </c>
      <c r="U57" s="145">
        <v>124</v>
      </c>
      <c r="V57" s="151"/>
      <c r="W57" s="151"/>
      <c r="X57" s="151"/>
      <c r="Y57" s="145"/>
      <c r="Z57" s="135"/>
      <c r="AA57" s="135"/>
      <c r="AC57" s="135"/>
    </row>
    <row r="58" spans="2:29" ht="16.5" x14ac:dyDescent="0.3">
      <c r="B58" s="202" t="s">
        <v>5</v>
      </c>
      <c r="C58" s="202"/>
      <c r="D58" s="51">
        <f>AVERAGE(D55:D57)</f>
        <v>118.66666666666667</v>
      </c>
      <c r="E58" s="20">
        <f>AVERAGE(E55:E57)</f>
        <v>0</v>
      </c>
      <c r="F58" s="20">
        <f>AVERAGE(F55:F57)</f>
        <v>0</v>
      </c>
      <c r="G58" s="20">
        <f>AVERAGE(G55:G57)</f>
        <v>0</v>
      </c>
      <c r="H58" s="20">
        <f>AVERAGE(H55:H57)</f>
        <v>0</v>
      </c>
      <c r="P58" s="202"/>
      <c r="Q58" s="202"/>
      <c r="R58" s="51"/>
      <c r="S58" s="171" t="s">
        <v>5</v>
      </c>
      <c r="T58" s="171"/>
      <c r="U58" s="144">
        <f>AVERAGE(U55:U57)</f>
        <v>118.66666666666667</v>
      </c>
      <c r="V58" s="144">
        <f>AVERAGE(V55:V57)</f>
        <v>0</v>
      </c>
      <c r="W58" s="144">
        <f>AVERAGE(W55:W57)</f>
        <v>0</v>
      </c>
      <c r="X58" s="144">
        <f>AVERAGE(X55:X57)</f>
        <v>0</v>
      </c>
      <c r="Y58" s="144">
        <f>AVERAGE(Y55:Y57)</f>
        <v>0</v>
      </c>
      <c r="Z58" s="135"/>
      <c r="AA58" s="135"/>
      <c r="AC58" s="135"/>
    </row>
    <row r="59" spans="2:29" ht="15.75" x14ac:dyDescent="0.25">
      <c r="B59" s="198" t="s">
        <v>6</v>
      </c>
      <c r="C59" s="198"/>
      <c r="D59" s="45">
        <f>(D58*10^5)*10</f>
        <v>118666666.66666669</v>
      </c>
      <c r="E59" s="21">
        <f>(E58*10^1)*10</f>
        <v>0</v>
      </c>
      <c r="F59" s="21">
        <f>(F58*10^2)*10</f>
        <v>0</v>
      </c>
      <c r="G59" s="21">
        <f>(G58*10^1)*10</f>
        <v>0</v>
      </c>
      <c r="H59" s="21">
        <f>(H58*10^2)*10</f>
        <v>0</v>
      </c>
      <c r="P59" s="198"/>
      <c r="Q59" s="198"/>
      <c r="R59" s="45"/>
      <c r="S59" s="170" t="s">
        <v>6</v>
      </c>
      <c r="T59" s="170"/>
      <c r="U59" s="147">
        <f>(U58*10^5)*10</f>
        <v>118666666.66666669</v>
      </c>
      <c r="V59" s="148">
        <f>(V58*10^1)*10</f>
        <v>0</v>
      </c>
      <c r="W59" s="148">
        <f>(W58*10^2)*10</f>
        <v>0</v>
      </c>
      <c r="X59" s="148">
        <f>(X58*10^1)*10</f>
        <v>0</v>
      </c>
      <c r="Y59" s="148">
        <f>(Y58*10^2)*10</f>
        <v>0</v>
      </c>
      <c r="Z59" s="135"/>
      <c r="AA59" s="135"/>
      <c r="AC59" s="135"/>
    </row>
    <row r="60" spans="2:29" ht="15.75" x14ac:dyDescent="0.25">
      <c r="B60" s="198"/>
      <c r="C60" s="198"/>
      <c r="D60" s="46">
        <f>D59*100</f>
        <v>11866666666.666668</v>
      </c>
      <c r="E60" s="22">
        <f>E59*100</f>
        <v>0</v>
      </c>
      <c r="F60" s="22">
        <f>F59*100</f>
        <v>0</v>
      </c>
      <c r="G60" s="22">
        <f>G59*100</f>
        <v>0</v>
      </c>
      <c r="H60" s="22">
        <f>H59*100</f>
        <v>0</v>
      </c>
      <c r="P60" s="198"/>
      <c r="Q60" s="198"/>
      <c r="R60" s="46"/>
      <c r="S60" s="170"/>
      <c r="T60" s="170"/>
      <c r="U60" s="147">
        <f>U59*100</f>
        <v>11866666666.666668</v>
      </c>
      <c r="V60" s="149">
        <f>V59*100</f>
        <v>0</v>
      </c>
      <c r="W60" s="149">
        <f>W59*100</f>
        <v>0</v>
      </c>
      <c r="X60" s="149">
        <f>X59*100</f>
        <v>0</v>
      </c>
      <c r="Y60" s="149">
        <f>Y59*100</f>
        <v>0</v>
      </c>
      <c r="Z60" s="135"/>
      <c r="AA60" s="135"/>
      <c r="AC60" s="135"/>
    </row>
    <row r="61" spans="2:29" ht="15.75" x14ac:dyDescent="0.25">
      <c r="S61" s="135"/>
      <c r="T61" s="135"/>
      <c r="U61" s="135"/>
      <c r="V61" s="135"/>
      <c r="W61" s="135"/>
      <c r="X61" s="135"/>
      <c r="Y61" s="135"/>
      <c r="Z61" s="135"/>
      <c r="AA61" s="135"/>
      <c r="AC61" s="135"/>
    </row>
    <row r="62" spans="2:29" ht="15.75" x14ac:dyDescent="0.25">
      <c r="S62" s="135"/>
      <c r="T62" s="135"/>
      <c r="U62" s="135"/>
      <c r="V62" s="135"/>
      <c r="W62" s="135"/>
      <c r="X62" s="135"/>
      <c r="Y62" s="135"/>
      <c r="Z62" s="135"/>
      <c r="AA62" s="135"/>
      <c r="AC62" s="135"/>
    </row>
    <row r="63" spans="2:29" ht="15.75" x14ac:dyDescent="0.25">
      <c r="S63" s="135"/>
      <c r="T63" s="135"/>
      <c r="U63" s="135"/>
      <c r="V63" s="135"/>
      <c r="W63" s="135"/>
      <c r="X63" s="135"/>
      <c r="Y63" s="135"/>
      <c r="Z63" s="135"/>
      <c r="AA63" s="135"/>
      <c r="AC63" s="135"/>
    </row>
    <row r="64" spans="2:29" ht="15.75" x14ac:dyDescent="0.25">
      <c r="D64" s="47" t="s">
        <v>9</v>
      </c>
      <c r="E64" s="199" t="s">
        <v>50</v>
      </c>
      <c r="F64" s="199"/>
      <c r="G64" s="199"/>
      <c r="H64" s="199"/>
      <c r="S64" s="135"/>
      <c r="T64" s="135"/>
      <c r="U64" s="169" t="s">
        <v>9</v>
      </c>
      <c r="V64" s="169" t="s">
        <v>50</v>
      </c>
      <c r="W64" s="169"/>
      <c r="X64" s="169"/>
      <c r="Y64" s="169"/>
      <c r="Z64" s="135"/>
      <c r="AA64" s="135"/>
      <c r="AC64" s="135"/>
    </row>
    <row r="65" spans="2:29" ht="15.75" x14ac:dyDescent="0.25">
      <c r="B65" s="1"/>
      <c r="C65" s="1"/>
      <c r="D65" s="48" t="s">
        <v>10</v>
      </c>
      <c r="E65" s="200" t="s">
        <v>20</v>
      </c>
      <c r="F65" s="200"/>
      <c r="G65" s="201" t="s">
        <v>21</v>
      </c>
      <c r="H65" s="201"/>
      <c r="S65" s="137"/>
      <c r="T65" s="137"/>
      <c r="U65" s="170" t="s">
        <v>10</v>
      </c>
      <c r="V65" s="170" t="s">
        <v>20</v>
      </c>
      <c r="W65" s="170"/>
      <c r="X65" s="170" t="s">
        <v>21</v>
      </c>
      <c r="Y65" s="170"/>
      <c r="Z65" s="135"/>
      <c r="AA65" s="135"/>
      <c r="AC65" s="135"/>
    </row>
    <row r="66" spans="2:29" ht="15.75" x14ac:dyDescent="0.25">
      <c r="B66" s="2" t="s">
        <v>0</v>
      </c>
      <c r="C66" s="2" t="s">
        <v>1</v>
      </c>
      <c r="D66" s="49" t="s">
        <v>2</v>
      </c>
      <c r="E66" s="18" t="s">
        <v>27</v>
      </c>
      <c r="F66" s="18" t="s">
        <v>52</v>
      </c>
      <c r="G66" s="18" t="s">
        <v>28</v>
      </c>
      <c r="H66" s="18" t="s">
        <v>52</v>
      </c>
      <c r="S66" s="171" t="s">
        <v>0</v>
      </c>
      <c r="T66" s="171" t="s">
        <v>1</v>
      </c>
      <c r="U66" s="141" t="s">
        <v>2</v>
      </c>
      <c r="V66" s="141" t="s">
        <v>27</v>
      </c>
      <c r="W66" s="141" t="s">
        <v>52</v>
      </c>
      <c r="X66" s="141" t="s">
        <v>28</v>
      </c>
      <c r="Y66" s="141" t="s">
        <v>52</v>
      </c>
      <c r="Z66" s="135"/>
      <c r="AA66" s="135"/>
      <c r="AC66" s="135"/>
    </row>
    <row r="67" spans="2:29" ht="15.75" x14ac:dyDescent="0.25">
      <c r="B67" s="3" t="s">
        <v>3</v>
      </c>
      <c r="C67" s="4">
        <v>24</v>
      </c>
      <c r="D67" s="50">
        <v>111</v>
      </c>
      <c r="E67" s="6">
        <v>0</v>
      </c>
      <c r="F67" s="6">
        <v>0</v>
      </c>
      <c r="G67" s="6">
        <v>0</v>
      </c>
      <c r="H67" s="19">
        <v>0</v>
      </c>
      <c r="S67" s="142" t="s">
        <v>3</v>
      </c>
      <c r="T67" s="142">
        <v>24</v>
      </c>
      <c r="U67" s="145">
        <v>111</v>
      </c>
      <c r="V67" s="151">
        <v>0</v>
      </c>
      <c r="W67" s="151">
        <v>0</v>
      </c>
      <c r="X67" s="151">
        <v>0</v>
      </c>
      <c r="Y67" s="145">
        <v>0</v>
      </c>
      <c r="Z67" s="135"/>
      <c r="AA67" s="135"/>
      <c r="AC67" s="135"/>
    </row>
    <row r="68" spans="2:29" ht="15.75" x14ac:dyDescent="0.25">
      <c r="B68" s="3" t="s">
        <v>4</v>
      </c>
      <c r="C68" s="4">
        <v>24</v>
      </c>
      <c r="D68" s="50">
        <v>121</v>
      </c>
      <c r="E68" s="6">
        <v>0</v>
      </c>
      <c r="F68" s="6">
        <v>0</v>
      </c>
      <c r="G68" s="6">
        <v>0</v>
      </c>
      <c r="H68" s="19">
        <v>0</v>
      </c>
      <c r="S68" s="142" t="s">
        <v>4</v>
      </c>
      <c r="T68" s="142">
        <v>24</v>
      </c>
      <c r="U68" s="145">
        <v>121</v>
      </c>
      <c r="V68" s="151">
        <v>0</v>
      </c>
      <c r="W68" s="151">
        <v>0</v>
      </c>
      <c r="X68" s="151">
        <v>0</v>
      </c>
      <c r="Y68" s="145">
        <v>0</v>
      </c>
      <c r="Z68" s="135"/>
      <c r="AA68" s="135"/>
      <c r="AC68" s="135"/>
    </row>
    <row r="69" spans="2:29" ht="15.75" x14ac:dyDescent="0.25">
      <c r="B69" s="3" t="s">
        <v>7</v>
      </c>
      <c r="C69" s="4">
        <v>24</v>
      </c>
      <c r="D69" s="50">
        <v>124</v>
      </c>
      <c r="E69" s="6"/>
      <c r="F69" s="6"/>
      <c r="G69" s="6"/>
      <c r="H69" s="19"/>
      <c r="S69" s="142" t="s">
        <v>7</v>
      </c>
      <c r="T69" s="142">
        <v>24</v>
      </c>
      <c r="U69" s="145">
        <v>124</v>
      </c>
      <c r="V69" s="151"/>
      <c r="W69" s="151"/>
      <c r="X69" s="151"/>
      <c r="Y69" s="145"/>
      <c r="Z69" s="135"/>
      <c r="AA69" s="135"/>
      <c r="AC69" s="135"/>
    </row>
    <row r="70" spans="2:29" ht="16.5" x14ac:dyDescent="0.3">
      <c r="B70" s="202" t="s">
        <v>5</v>
      </c>
      <c r="C70" s="202"/>
      <c r="D70" s="51">
        <f>AVERAGE(D67:D69)</f>
        <v>118.66666666666667</v>
      </c>
      <c r="E70" s="20">
        <f>AVERAGE(E67:E69)</f>
        <v>0</v>
      </c>
      <c r="F70" s="20">
        <f>AVERAGE(F67:F69)</f>
        <v>0</v>
      </c>
      <c r="G70" s="20">
        <f>AVERAGE(G67:G69)</f>
        <v>0</v>
      </c>
      <c r="H70" s="20">
        <f>AVERAGE(H67:H69)</f>
        <v>0</v>
      </c>
      <c r="S70" s="171" t="s">
        <v>5</v>
      </c>
      <c r="T70" s="171"/>
      <c r="U70" s="144">
        <f>AVERAGE(U67:U69)</f>
        <v>118.66666666666667</v>
      </c>
      <c r="V70" s="144">
        <f>AVERAGE(V67:V69)</f>
        <v>0</v>
      </c>
      <c r="W70" s="144">
        <f>AVERAGE(W67:W69)</f>
        <v>0</v>
      </c>
      <c r="X70" s="144">
        <f>AVERAGE(X67:X69)</f>
        <v>0</v>
      </c>
      <c r="Y70" s="144">
        <f>AVERAGE(Y67:Y69)</f>
        <v>0</v>
      </c>
      <c r="Z70" s="135"/>
      <c r="AA70" s="135"/>
      <c r="AC70" s="135"/>
    </row>
    <row r="71" spans="2:29" ht="15.75" x14ac:dyDescent="0.25">
      <c r="B71" s="198" t="s">
        <v>6</v>
      </c>
      <c r="C71" s="198"/>
      <c r="D71" s="45">
        <f>(D70*10^5)*10</f>
        <v>118666666.66666669</v>
      </c>
      <c r="E71" s="21">
        <f>(E70*10^1)*10</f>
        <v>0</v>
      </c>
      <c r="F71" s="21">
        <f>(F70*10^2)*10</f>
        <v>0</v>
      </c>
      <c r="G71" s="21">
        <f>(G70*10^1)*10</f>
        <v>0</v>
      </c>
      <c r="H71" s="21">
        <f>(H70*10^2)*10</f>
        <v>0</v>
      </c>
      <c r="S71" s="170" t="s">
        <v>6</v>
      </c>
      <c r="T71" s="170"/>
      <c r="U71" s="147">
        <f>(U70*10^5)*10</f>
        <v>118666666.66666669</v>
      </c>
      <c r="V71" s="148">
        <f>(V70*10^1)*10</f>
        <v>0</v>
      </c>
      <c r="W71" s="148">
        <f>(W70*10^2)*10</f>
        <v>0</v>
      </c>
      <c r="X71" s="148">
        <f>(X70*10^1)*10</f>
        <v>0</v>
      </c>
      <c r="Y71" s="148">
        <f>(Y70*10^2)*10</f>
        <v>0</v>
      </c>
      <c r="Z71" s="135"/>
      <c r="AA71" s="135"/>
      <c r="AC71" s="135"/>
    </row>
    <row r="72" spans="2:29" ht="15.75" x14ac:dyDescent="0.25">
      <c r="B72" s="198"/>
      <c r="C72" s="198"/>
      <c r="D72" s="46">
        <f>D71*100</f>
        <v>11866666666.666668</v>
      </c>
      <c r="E72" s="22">
        <f>E71*100</f>
        <v>0</v>
      </c>
      <c r="F72" s="22">
        <f>F71*100</f>
        <v>0</v>
      </c>
      <c r="G72" s="22">
        <f>G71*100</f>
        <v>0</v>
      </c>
      <c r="H72" s="22">
        <f>H71*100</f>
        <v>0</v>
      </c>
      <c r="S72" s="170"/>
      <c r="T72" s="170"/>
      <c r="U72" s="147">
        <f>U71*100</f>
        <v>11866666666.666668</v>
      </c>
      <c r="V72" s="149">
        <f>V71*100</f>
        <v>0</v>
      </c>
      <c r="W72" s="149">
        <f>W71*100</f>
        <v>0</v>
      </c>
      <c r="X72" s="149">
        <f>X71*100</f>
        <v>0</v>
      </c>
      <c r="Y72" s="149">
        <f>Y71*100</f>
        <v>0</v>
      </c>
      <c r="Z72" s="135"/>
      <c r="AA72" s="135"/>
      <c r="AC72" s="135"/>
    </row>
    <row r="73" spans="2:29" ht="15.75" x14ac:dyDescent="0.25">
      <c r="S73" s="135"/>
      <c r="T73" s="135"/>
      <c r="U73" s="135"/>
      <c r="V73" s="135"/>
      <c r="W73" s="135"/>
      <c r="X73" s="135"/>
      <c r="Y73" s="135"/>
      <c r="Z73" s="135"/>
      <c r="AA73" s="135"/>
      <c r="AC73" s="135"/>
    </row>
    <row r="74" spans="2:29" ht="15.75" x14ac:dyDescent="0.25">
      <c r="S74" s="135"/>
      <c r="T74" s="135"/>
      <c r="U74" s="135"/>
      <c r="V74" s="135"/>
      <c r="W74" s="135"/>
      <c r="X74" s="135"/>
      <c r="Y74" s="135"/>
      <c r="Z74" s="135"/>
      <c r="AA74" s="135"/>
      <c r="AC74" s="135"/>
    </row>
    <row r="75" spans="2:29" ht="15.75" x14ac:dyDescent="0.25">
      <c r="S75" s="135"/>
      <c r="T75" s="135"/>
      <c r="U75" s="135"/>
      <c r="V75" s="135"/>
      <c r="W75" s="135"/>
      <c r="X75" s="135"/>
      <c r="Y75" s="135"/>
      <c r="Z75" s="135"/>
      <c r="AA75" s="135"/>
      <c r="AC75" s="135"/>
    </row>
    <row r="76" spans="2:29" ht="15.75" x14ac:dyDescent="0.25">
      <c r="S76" s="135"/>
      <c r="T76" s="135"/>
      <c r="U76" s="135"/>
      <c r="V76" s="135"/>
      <c r="W76" s="135"/>
      <c r="X76" s="135"/>
      <c r="Y76" s="135"/>
      <c r="Z76" s="135"/>
      <c r="AA76" s="135"/>
      <c r="AC76" s="135"/>
    </row>
    <row r="77" spans="2:29" ht="15.75" x14ac:dyDescent="0.25">
      <c r="D77" s="47" t="s">
        <v>9</v>
      </c>
      <c r="E77" s="199" t="s">
        <v>53</v>
      </c>
      <c r="F77" s="199"/>
      <c r="G77" s="199"/>
      <c r="H77" s="199"/>
      <c r="S77" s="135"/>
      <c r="T77" s="135"/>
      <c r="U77" s="169" t="s">
        <v>9</v>
      </c>
      <c r="V77" s="169" t="s">
        <v>53</v>
      </c>
      <c r="W77" s="169"/>
      <c r="X77" s="169"/>
      <c r="Y77" s="169"/>
      <c r="Z77" s="135"/>
      <c r="AA77" s="135"/>
      <c r="AC77" s="135"/>
    </row>
    <row r="78" spans="2:29" ht="15.75" x14ac:dyDescent="0.25">
      <c r="B78" s="1"/>
      <c r="C78" s="1"/>
      <c r="D78" s="48" t="s">
        <v>10</v>
      </c>
      <c r="E78" s="200" t="s">
        <v>20</v>
      </c>
      <c r="F78" s="200"/>
      <c r="G78" s="201" t="s">
        <v>21</v>
      </c>
      <c r="H78" s="201"/>
      <c r="S78" s="137"/>
      <c r="T78" s="137"/>
      <c r="U78" s="170" t="s">
        <v>10</v>
      </c>
      <c r="V78" s="170" t="s">
        <v>20</v>
      </c>
      <c r="W78" s="170"/>
      <c r="X78" s="170" t="s">
        <v>21</v>
      </c>
      <c r="Y78" s="170"/>
      <c r="Z78" s="135"/>
      <c r="AA78" s="135"/>
      <c r="AC78" s="135"/>
    </row>
    <row r="79" spans="2:29" ht="15.75" x14ac:dyDescent="0.25">
      <c r="B79" s="2" t="s">
        <v>0</v>
      </c>
      <c r="C79" s="2" t="s">
        <v>1</v>
      </c>
      <c r="D79" s="49" t="s">
        <v>2</v>
      </c>
      <c r="E79" s="18" t="s">
        <v>62</v>
      </c>
      <c r="F79" s="18" t="s">
        <v>61</v>
      </c>
      <c r="G79" s="18" t="s">
        <v>58</v>
      </c>
      <c r="H79" s="18" t="s">
        <v>59</v>
      </c>
      <c r="S79" s="171" t="s">
        <v>0</v>
      </c>
      <c r="T79" s="171" t="s">
        <v>1</v>
      </c>
      <c r="U79" s="141" t="s">
        <v>2</v>
      </c>
      <c r="V79" s="141" t="s">
        <v>62</v>
      </c>
      <c r="W79" s="141" t="s">
        <v>61</v>
      </c>
      <c r="X79" s="141" t="s">
        <v>58</v>
      </c>
      <c r="Y79" s="141" t="s">
        <v>59</v>
      </c>
      <c r="Z79" s="135"/>
      <c r="AA79" s="135"/>
      <c r="AC79" s="135"/>
    </row>
    <row r="80" spans="2:29" ht="15.75" x14ac:dyDescent="0.25">
      <c r="B80" s="3" t="s">
        <v>3</v>
      </c>
      <c r="C80" s="4">
        <v>24</v>
      </c>
      <c r="D80" s="50">
        <v>111</v>
      </c>
      <c r="E80" s="6" t="s">
        <v>57</v>
      </c>
      <c r="F80" s="6" t="s">
        <v>57</v>
      </c>
      <c r="G80" s="6">
        <v>0</v>
      </c>
      <c r="H80" s="19">
        <v>0</v>
      </c>
      <c r="S80" s="142" t="s">
        <v>3</v>
      </c>
      <c r="T80" s="142">
        <v>24</v>
      </c>
      <c r="U80" s="145">
        <v>111</v>
      </c>
      <c r="V80" s="151" t="s">
        <v>57</v>
      </c>
      <c r="W80" s="151" t="s">
        <v>57</v>
      </c>
      <c r="X80" s="151">
        <v>0</v>
      </c>
      <c r="Y80" s="145">
        <v>0</v>
      </c>
      <c r="Z80" s="135"/>
      <c r="AA80" s="135"/>
      <c r="AC80" s="135"/>
    </row>
    <row r="81" spans="2:29" ht="15.75" x14ac:dyDescent="0.25">
      <c r="B81" s="3" t="s">
        <v>4</v>
      </c>
      <c r="C81" s="4">
        <v>24</v>
      </c>
      <c r="D81" s="50">
        <v>121</v>
      </c>
      <c r="E81" s="6" t="s">
        <v>57</v>
      </c>
      <c r="F81" s="6" t="s">
        <v>57</v>
      </c>
      <c r="G81" s="6">
        <v>0</v>
      </c>
      <c r="H81" s="19">
        <v>0</v>
      </c>
      <c r="S81" s="142" t="s">
        <v>4</v>
      </c>
      <c r="T81" s="142">
        <v>24</v>
      </c>
      <c r="U81" s="145">
        <v>121</v>
      </c>
      <c r="V81" s="151" t="s">
        <v>57</v>
      </c>
      <c r="W81" s="151" t="s">
        <v>57</v>
      </c>
      <c r="X81" s="151">
        <v>0</v>
      </c>
      <c r="Y81" s="145">
        <v>0</v>
      </c>
      <c r="Z81" s="135"/>
      <c r="AA81" s="135"/>
      <c r="AC81" s="135"/>
    </row>
    <row r="82" spans="2:29" ht="15.75" x14ac:dyDescent="0.25">
      <c r="B82" s="3" t="s">
        <v>7</v>
      </c>
      <c r="C82" s="4">
        <v>24</v>
      </c>
      <c r="D82" s="50">
        <v>124</v>
      </c>
      <c r="E82" s="6"/>
      <c r="F82" s="6"/>
      <c r="G82" s="6">
        <v>0</v>
      </c>
      <c r="H82" s="19">
        <v>0</v>
      </c>
      <c r="S82" s="142" t="s">
        <v>7</v>
      </c>
      <c r="T82" s="142">
        <v>24</v>
      </c>
      <c r="U82" s="145">
        <v>124</v>
      </c>
      <c r="V82" s="151"/>
      <c r="W82" s="151"/>
      <c r="X82" s="151">
        <v>0</v>
      </c>
      <c r="Y82" s="145">
        <v>0</v>
      </c>
      <c r="Z82" s="135"/>
      <c r="AA82" s="135"/>
      <c r="AC82" s="135"/>
    </row>
    <row r="83" spans="2:29" ht="16.5" x14ac:dyDescent="0.3">
      <c r="B83" s="202" t="s">
        <v>5</v>
      </c>
      <c r="C83" s="202"/>
      <c r="D83" s="51">
        <f>AVERAGE(D80:D82)</f>
        <v>118.66666666666667</v>
      </c>
      <c r="E83" s="20" t="e">
        <f>AVERAGE(E80:E82)</f>
        <v>#DIV/0!</v>
      </c>
      <c r="F83" s="20" t="e">
        <f>AVERAGE(F80:F82)</f>
        <v>#DIV/0!</v>
      </c>
      <c r="G83" s="20">
        <f>AVERAGE(G80:G82)</f>
        <v>0</v>
      </c>
      <c r="H83" s="20">
        <f>AVERAGE(H80:H82)</f>
        <v>0</v>
      </c>
      <c r="S83" s="171" t="s">
        <v>5</v>
      </c>
      <c r="T83" s="171"/>
      <c r="U83" s="144">
        <f>AVERAGE(U80:U82)</f>
        <v>118.66666666666667</v>
      </c>
      <c r="V83" s="144" t="e">
        <f>AVERAGE(V80:V82)</f>
        <v>#DIV/0!</v>
      </c>
      <c r="W83" s="144" t="e">
        <f>AVERAGE(W80:W82)</f>
        <v>#DIV/0!</v>
      </c>
      <c r="X83" s="144">
        <f>AVERAGE(X80:X82)</f>
        <v>0</v>
      </c>
      <c r="Y83" s="144">
        <f>AVERAGE(Y80:Y82)</f>
        <v>0</v>
      </c>
      <c r="Z83" s="135"/>
      <c r="AA83" s="135"/>
      <c r="AC83" s="135"/>
    </row>
    <row r="84" spans="2:29" ht="15.75" x14ac:dyDescent="0.25">
      <c r="B84" s="198" t="s">
        <v>6</v>
      </c>
      <c r="C84" s="198"/>
      <c r="D84" s="45">
        <f>(D83*10^5)*10</f>
        <v>118666666.66666669</v>
      </c>
      <c r="E84" s="21" t="e">
        <f>(E83*10^1)*10</f>
        <v>#DIV/0!</v>
      </c>
      <c r="F84" s="21" t="e">
        <f>(F83*10^2)*10</f>
        <v>#DIV/0!</v>
      </c>
      <c r="G84" s="21">
        <f>(G83*3)*10</f>
        <v>0</v>
      </c>
      <c r="H84" s="21">
        <f>(H83*6)*10</f>
        <v>0</v>
      </c>
      <c r="S84" s="170" t="s">
        <v>6</v>
      </c>
      <c r="T84" s="170"/>
      <c r="U84" s="147">
        <f>(U83*10^5)*10</f>
        <v>118666666.66666669</v>
      </c>
      <c r="V84" s="148" t="e">
        <f>(V83*10^1)*10</f>
        <v>#DIV/0!</v>
      </c>
      <c r="W84" s="148" t="e">
        <f>(W83*10^2)*10</f>
        <v>#DIV/0!</v>
      </c>
      <c r="X84" s="148">
        <f>(X83*3)*10</f>
        <v>0</v>
      </c>
      <c r="Y84" s="148">
        <f>(Y83*6)*10</f>
        <v>0</v>
      </c>
      <c r="Z84" s="135"/>
      <c r="AA84" s="135"/>
      <c r="AC84" s="135"/>
    </row>
    <row r="85" spans="2:29" ht="15.75" x14ac:dyDescent="0.25">
      <c r="B85" s="198"/>
      <c r="C85" s="198"/>
      <c r="D85" s="46">
        <f>D84*100</f>
        <v>11866666666.666668</v>
      </c>
      <c r="E85" s="22" t="e">
        <f>E84*100</f>
        <v>#DIV/0!</v>
      </c>
      <c r="F85" s="22" t="e">
        <f>F84*100</f>
        <v>#DIV/0!</v>
      </c>
      <c r="G85" s="22">
        <f>G84*100</f>
        <v>0</v>
      </c>
      <c r="H85" s="22">
        <f>H84*100</f>
        <v>0</v>
      </c>
      <c r="S85" s="170"/>
      <c r="T85" s="170"/>
      <c r="U85" s="147">
        <f>U84*100</f>
        <v>11866666666.666668</v>
      </c>
      <c r="V85" s="149" t="e">
        <f>V84*100</f>
        <v>#DIV/0!</v>
      </c>
      <c r="W85" s="149" t="e">
        <f>W84*100</f>
        <v>#DIV/0!</v>
      </c>
      <c r="X85" s="149">
        <f>X84*100</f>
        <v>0</v>
      </c>
      <c r="Y85" s="149">
        <f>Y84*100</f>
        <v>0</v>
      </c>
      <c r="Z85" s="135"/>
      <c r="AA85" s="135"/>
      <c r="AC85" s="135"/>
    </row>
    <row r="86" spans="2:29" ht="15.75" x14ac:dyDescent="0.25">
      <c r="S86" s="135"/>
      <c r="T86" s="135"/>
      <c r="U86" s="135"/>
      <c r="V86" s="135"/>
      <c r="W86" s="135"/>
      <c r="X86" s="135"/>
      <c r="Y86" s="135"/>
      <c r="Z86" s="135"/>
      <c r="AA86" s="135"/>
      <c r="AC86" s="135"/>
    </row>
    <row r="87" spans="2:29" ht="15.75" x14ac:dyDescent="0.25">
      <c r="S87" s="135"/>
      <c r="T87" s="135"/>
      <c r="U87" s="135"/>
      <c r="V87" s="135"/>
      <c r="W87" s="135"/>
      <c r="X87" s="135"/>
      <c r="Y87" s="135"/>
      <c r="Z87" s="135"/>
      <c r="AA87" s="135"/>
      <c r="AC87" s="135"/>
    </row>
    <row r="88" spans="2:29" ht="15.75" x14ac:dyDescent="0.25">
      <c r="S88" s="135"/>
      <c r="T88" s="135"/>
      <c r="U88" s="135"/>
      <c r="V88" s="135"/>
      <c r="W88" s="135"/>
      <c r="X88" s="135"/>
      <c r="Y88" s="135"/>
      <c r="Z88" s="135"/>
      <c r="AA88" s="135"/>
      <c r="AC88" s="135"/>
    </row>
    <row r="89" spans="2:29" ht="15.75" x14ac:dyDescent="0.25">
      <c r="S89" s="135"/>
      <c r="T89" s="135"/>
      <c r="U89" s="135"/>
      <c r="V89" s="135"/>
      <c r="W89" s="135"/>
      <c r="X89" s="135"/>
      <c r="Y89" s="135"/>
      <c r="Z89" s="135"/>
      <c r="AA89" s="135"/>
      <c r="AC89" s="135"/>
    </row>
    <row r="90" spans="2:29" ht="15.75" x14ac:dyDescent="0.25">
      <c r="S90" s="135"/>
      <c r="T90" s="135"/>
      <c r="U90" s="135"/>
      <c r="V90" s="135"/>
      <c r="W90" s="135"/>
      <c r="X90" s="135"/>
      <c r="Y90" s="135"/>
      <c r="Z90" s="135"/>
      <c r="AA90" s="135"/>
      <c r="AC90" s="135"/>
    </row>
    <row r="91" spans="2:29" ht="15.75" x14ac:dyDescent="0.25">
      <c r="D91" s="47" t="s">
        <v>9</v>
      </c>
      <c r="E91" s="199" t="s">
        <v>54</v>
      </c>
      <c r="F91" s="199"/>
      <c r="G91" s="199"/>
      <c r="H91" s="199"/>
      <c r="S91" s="135"/>
      <c r="T91" s="135"/>
      <c r="U91" s="136" t="s">
        <v>9</v>
      </c>
      <c r="V91" s="203" t="s">
        <v>54</v>
      </c>
      <c r="W91" s="203"/>
      <c r="X91" s="203"/>
      <c r="Y91" s="203"/>
      <c r="Z91" s="135"/>
      <c r="AA91" s="135"/>
      <c r="AC91" s="135"/>
    </row>
    <row r="92" spans="2:29" ht="15.75" x14ac:dyDescent="0.25">
      <c r="B92" s="1"/>
      <c r="C92" s="1"/>
      <c r="D92" s="48" t="s">
        <v>10</v>
      </c>
      <c r="E92" s="200" t="s">
        <v>20</v>
      </c>
      <c r="F92" s="200"/>
      <c r="G92" s="201" t="s">
        <v>21</v>
      </c>
      <c r="H92" s="201"/>
      <c r="S92" s="137"/>
      <c r="T92" s="137"/>
      <c r="U92" s="138" t="s">
        <v>10</v>
      </c>
      <c r="V92" s="204" t="s">
        <v>20</v>
      </c>
      <c r="W92" s="204"/>
      <c r="X92" s="204" t="s">
        <v>21</v>
      </c>
      <c r="Y92" s="204"/>
      <c r="Z92" s="135"/>
      <c r="AA92" s="135"/>
      <c r="AC92" s="135"/>
    </row>
    <row r="93" spans="2:29" ht="15.75" x14ac:dyDescent="0.25">
      <c r="B93" s="2" t="s">
        <v>0</v>
      </c>
      <c r="C93" s="2" t="s">
        <v>1</v>
      </c>
      <c r="D93" s="49" t="s">
        <v>2</v>
      </c>
      <c r="E93" s="18" t="s">
        <v>8</v>
      </c>
      <c r="F93" s="18" t="s">
        <v>28</v>
      </c>
      <c r="G93" s="18" t="s">
        <v>56</v>
      </c>
      <c r="H93" s="18" t="s">
        <v>29</v>
      </c>
      <c r="S93" s="139" t="s">
        <v>0</v>
      </c>
      <c r="T93" s="139" t="s">
        <v>1</v>
      </c>
      <c r="U93" s="141" t="s">
        <v>2</v>
      </c>
      <c r="V93" s="141" t="s">
        <v>8</v>
      </c>
      <c r="W93" s="141" t="s">
        <v>28</v>
      </c>
      <c r="X93" s="141" t="s">
        <v>56</v>
      </c>
      <c r="Y93" s="141" t="s">
        <v>29</v>
      </c>
      <c r="Z93" s="135"/>
      <c r="AA93" s="135"/>
      <c r="AC93" s="135"/>
    </row>
    <row r="94" spans="2:29" ht="15.75" x14ac:dyDescent="0.25">
      <c r="B94" s="3" t="s">
        <v>3</v>
      </c>
      <c r="C94" s="4">
        <v>24</v>
      </c>
      <c r="D94" s="50">
        <v>111</v>
      </c>
      <c r="E94" s="6">
        <v>112</v>
      </c>
      <c r="F94" t="s">
        <v>11</v>
      </c>
      <c r="G94" s="63">
        <v>99</v>
      </c>
      <c r="H94" s="64">
        <v>5</v>
      </c>
      <c r="S94" s="142" t="s">
        <v>3</v>
      </c>
      <c r="T94" s="142">
        <v>24</v>
      </c>
      <c r="U94" s="145">
        <v>111</v>
      </c>
      <c r="V94" s="151">
        <v>112</v>
      </c>
      <c r="W94" s="135" t="s">
        <v>11</v>
      </c>
      <c r="X94" s="151">
        <v>99</v>
      </c>
      <c r="Y94" s="145">
        <v>5</v>
      </c>
      <c r="Z94" s="135"/>
      <c r="AA94" s="135"/>
      <c r="AC94" s="135"/>
    </row>
    <row r="95" spans="2:29" ht="15.75" x14ac:dyDescent="0.25">
      <c r="B95" s="3" t="s">
        <v>4</v>
      </c>
      <c r="C95" s="4">
        <v>24</v>
      </c>
      <c r="D95" s="50">
        <v>121</v>
      </c>
      <c r="E95" s="6">
        <v>150</v>
      </c>
      <c r="F95" t="s">
        <v>11</v>
      </c>
      <c r="G95" s="63">
        <v>128</v>
      </c>
      <c r="H95" s="64">
        <v>7</v>
      </c>
      <c r="S95" s="142" t="s">
        <v>4</v>
      </c>
      <c r="T95" s="142">
        <v>24</v>
      </c>
      <c r="U95" s="145">
        <v>121</v>
      </c>
      <c r="V95" s="151">
        <v>150</v>
      </c>
      <c r="W95" s="135" t="s">
        <v>11</v>
      </c>
      <c r="X95" s="151">
        <v>128</v>
      </c>
      <c r="Y95" s="145">
        <v>7</v>
      </c>
      <c r="Z95" s="135"/>
      <c r="AA95" s="135"/>
      <c r="AC95" s="135"/>
    </row>
    <row r="96" spans="2:29" ht="15.75" x14ac:dyDescent="0.25">
      <c r="B96" s="3" t="s">
        <v>7</v>
      </c>
      <c r="C96" s="4">
        <v>24</v>
      </c>
      <c r="D96" s="50">
        <v>124</v>
      </c>
      <c r="E96" s="6"/>
      <c r="F96" s="6"/>
      <c r="G96" s="6"/>
      <c r="H96" s="19"/>
      <c r="S96" s="142" t="s">
        <v>7</v>
      </c>
      <c r="T96" s="142">
        <v>24</v>
      </c>
      <c r="U96" s="145">
        <v>124</v>
      </c>
      <c r="V96" s="151"/>
      <c r="W96" s="151"/>
      <c r="X96" s="151"/>
      <c r="Y96" s="145"/>
      <c r="Z96" s="135"/>
      <c r="AA96" s="135"/>
      <c r="AC96" s="135"/>
    </row>
    <row r="97" spans="1:29" ht="16.5" x14ac:dyDescent="0.3">
      <c r="B97" s="202" t="s">
        <v>5</v>
      </c>
      <c r="C97" s="202"/>
      <c r="D97" s="51">
        <f>AVERAGE(D94:D96)</f>
        <v>118.66666666666667</v>
      </c>
      <c r="E97" s="20">
        <f>AVERAGE(E94:E96)</f>
        <v>131</v>
      </c>
      <c r="F97" s="20" t="e">
        <f>AVERAGE(F94:F96)</f>
        <v>#DIV/0!</v>
      </c>
      <c r="G97" s="20">
        <f>AVERAGE(G94:G96)</f>
        <v>113.5</v>
      </c>
      <c r="H97" s="20">
        <f>AVERAGE(H94:H96)</f>
        <v>6</v>
      </c>
      <c r="S97" s="205" t="s">
        <v>5</v>
      </c>
      <c r="T97" s="205"/>
      <c r="U97" s="144">
        <f>AVERAGE(U94:U96)</f>
        <v>118.66666666666667</v>
      </c>
      <c r="V97" s="144">
        <f>AVERAGE(V94:V96)</f>
        <v>131</v>
      </c>
      <c r="W97" s="144" t="e">
        <f>AVERAGE(W94:W96)</f>
        <v>#DIV/0!</v>
      </c>
      <c r="X97" s="144">
        <f>AVERAGE(X94:X96)</f>
        <v>113.5</v>
      </c>
      <c r="Y97" s="144">
        <f>AVERAGE(Y94:Y96)</f>
        <v>6</v>
      </c>
      <c r="Z97" s="135"/>
      <c r="AA97" s="135"/>
      <c r="AC97" s="135"/>
    </row>
    <row r="98" spans="1:29" ht="15.75" x14ac:dyDescent="0.25">
      <c r="B98" s="198" t="s">
        <v>6</v>
      </c>
      <c r="C98" s="198"/>
      <c r="D98" s="45">
        <f>(D97*10^5)*10</f>
        <v>118666666.66666669</v>
      </c>
      <c r="E98" s="21">
        <f>(E97*10^3)*10</f>
        <v>1310000</v>
      </c>
      <c r="F98" s="21" t="e">
        <f>(F97*10^2)*10</f>
        <v>#DIV/0!</v>
      </c>
      <c r="G98" s="21">
        <f>(G97*10^1)*10</f>
        <v>11350</v>
      </c>
      <c r="H98" s="21">
        <f>(H97*10^2)*10</f>
        <v>6000</v>
      </c>
      <c r="S98" s="204" t="s">
        <v>6</v>
      </c>
      <c r="T98" s="204"/>
      <c r="U98" s="147">
        <f>(U97*10^5)*10</f>
        <v>118666666.66666669</v>
      </c>
      <c r="V98" s="148">
        <f>(V97*10^3)*10</f>
        <v>1310000</v>
      </c>
      <c r="W98" s="148" t="e">
        <f>(W97*10^2)*10</f>
        <v>#DIV/0!</v>
      </c>
      <c r="X98" s="148">
        <f>(X97*10^1)*10</f>
        <v>11350</v>
      </c>
      <c r="Y98" s="148">
        <f>(Y97*10^2)*10</f>
        <v>6000</v>
      </c>
      <c r="Z98" s="135"/>
      <c r="AA98" s="135"/>
      <c r="AC98" s="135"/>
    </row>
    <row r="99" spans="1:29" ht="15.75" x14ac:dyDescent="0.25">
      <c r="B99" s="198"/>
      <c r="C99" s="198"/>
      <c r="D99" s="46">
        <f>D98*100</f>
        <v>11866666666.666668</v>
      </c>
      <c r="E99" s="22">
        <f>E98*100</f>
        <v>131000000</v>
      </c>
      <c r="F99" s="22" t="e">
        <f>F98*100</f>
        <v>#DIV/0!</v>
      </c>
      <c r="G99" s="22">
        <f>G98*100</f>
        <v>1135000</v>
      </c>
      <c r="H99" s="22">
        <f>H98*100</f>
        <v>600000</v>
      </c>
      <c r="S99" s="204"/>
      <c r="T99" s="204"/>
      <c r="U99" s="147">
        <f>U98*100</f>
        <v>11866666666.666668</v>
      </c>
      <c r="V99" s="149">
        <f>V98*100</f>
        <v>131000000</v>
      </c>
      <c r="W99" s="149" t="e">
        <f>W98*100</f>
        <v>#DIV/0!</v>
      </c>
      <c r="X99" s="149">
        <f>X98*100</f>
        <v>1135000</v>
      </c>
      <c r="Y99" s="149">
        <f>Y98*100</f>
        <v>600000</v>
      </c>
      <c r="Z99" s="135"/>
      <c r="AA99" s="135"/>
      <c r="AC99" s="135"/>
    </row>
    <row r="100" spans="1:29" ht="15.75" x14ac:dyDescent="0.25">
      <c r="S100" s="135"/>
      <c r="T100" s="135"/>
      <c r="U100" s="135"/>
      <c r="V100" s="135"/>
      <c r="W100" s="135"/>
      <c r="X100" s="135"/>
      <c r="Y100" s="135"/>
      <c r="Z100" s="135"/>
      <c r="AA100" s="135"/>
      <c r="AC100" s="135"/>
    </row>
    <row r="101" spans="1:29" ht="15.75" x14ac:dyDescent="0.25">
      <c r="S101" s="135"/>
      <c r="T101" s="135"/>
      <c r="U101" s="135"/>
      <c r="V101" s="135"/>
      <c r="W101" s="135"/>
      <c r="X101" s="135"/>
      <c r="Y101" s="135"/>
      <c r="Z101" s="135"/>
      <c r="AA101" s="135"/>
      <c r="AC101" s="135"/>
    </row>
    <row r="102" spans="1:29" ht="15.75" x14ac:dyDescent="0.25">
      <c r="S102" s="135"/>
      <c r="T102" s="135"/>
      <c r="U102" s="135"/>
      <c r="V102" s="135"/>
      <c r="W102" s="135"/>
      <c r="X102" s="135"/>
      <c r="Y102" s="135"/>
      <c r="Z102" s="135"/>
      <c r="AA102" s="135"/>
      <c r="AC102" s="135"/>
    </row>
    <row r="103" spans="1:29" ht="15.75" x14ac:dyDescent="0.25">
      <c r="D103" s="74" t="s">
        <v>9</v>
      </c>
      <c r="E103" s="199" t="s">
        <v>63</v>
      </c>
      <c r="F103" s="199"/>
      <c r="G103" s="199"/>
      <c r="H103" s="199"/>
      <c r="S103" s="135"/>
      <c r="T103" s="135"/>
      <c r="U103" s="169" t="s">
        <v>9</v>
      </c>
      <c r="V103" s="203" t="s">
        <v>100</v>
      </c>
      <c r="W103" s="203"/>
      <c r="X103" s="203"/>
      <c r="Y103" s="203"/>
      <c r="Z103" s="135"/>
      <c r="AA103" s="135"/>
      <c r="AC103" s="135"/>
    </row>
    <row r="104" spans="1:29" ht="15.75" x14ac:dyDescent="0.25">
      <c r="B104" s="1"/>
      <c r="C104" s="1"/>
      <c r="D104" s="65" t="s">
        <v>10</v>
      </c>
      <c r="E104" s="200" t="s">
        <v>20</v>
      </c>
      <c r="F104" s="200"/>
      <c r="G104" s="201" t="s">
        <v>21</v>
      </c>
      <c r="H104" s="201"/>
      <c r="S104" s="137"/>
      <c r="T104" s="137"/>
      <c r="U104" s="170" t="s">
        <v>10</v>
      </c>
      <c r="V104" s="204" t="s">
        <v>20</v>
      </c>
      <c r="W104" s="204"/>
      <c r="X104" s="204" t="s">
        <v>21</v>
      </c>
      <c r="Y104" s="204"/>
      <c r="Z104" s="135"/>
      <c r="AA104" s="135"/>
      <c r="AC104" s="135"/>
    </row>
    <row r="105" spans="1:29" ht="15.75" x14ac:dyDescent="0.25">
      <c r="B105" s="2" t="s">
        <v>0</v>
      </c>
      <c r="C105" s="2" t="s">
        <v>1</v>
      </c>
      <c r="D105" s="18" t="s">
        <v>2</v>
      </c>
      <c r="E105" s="18" t="s">
        <v>26</v>
      </c>
      <c r="F105" s="18" t="s">
        <v>28</v>
      </c>
      <c r="G105" s="18" t="s">
        <v>29</v>
      </c>
      <c r="H105" s="18" t="s">
        <v>28</v>
      </c>
      <c r="S105" s="171" t="s">
        <v>0</v>
      </c>
      <c r="T105" s="171" t="s">
        <v>1</v>
      </c>
      <c r="U105" s="141" t="s">
        <v>2</v>
      </c>
      <c r="V105" s="141" t="s">
        <v>8</v>
      </c>
      <c r="W105" s="141" t="s">
        <v>2</v>
      </c>
      <c r="X105" s="141" t="s">
        <v>8</v>
      </c>
      <c r="Y105" s="141" t="s">
        <v>64</v>
      </c>
      <c r="Z105" s="135"/>
      <c r="AA105" s="135"/>
      <c r="AC105" s="135"/>
    </row>
    <row r="106" spans="1:29" ht="15.75" x14ac:dyDescent="0.25">
      <c r="B106" s="3" t="s">
        <v>3</v>
      </c>
      <c r="C106" s="4">
        <v>24</v>
      </c>
      <c r="D106" s="70">
        <v>111</v>
      </c>
      <c r="E106" s="6">
        <v>0</v>
      </c>
      <c r="F106" s="6">
        <v>0</v>
      </c>
      <c r="G106" s="63">
        <v>0</v>
      </c>
      <c r="H106" s="64">
        <v>0</v>
      </c>
      <c r="S106" s="142" t="s">
        <v>3</v>
      </c>
      <c r="T106" s="142">
        <v>24</v>
      </c>
      <c r="U106" s="145">
        <v>111</v>
      </c>
      <c r="V106" s="151" t="s">
        <v>11</v>
      </c>
      <c r="W106" s="151">
        <v>95</v>
      </c>
      <c r="X106" s="151" t="s">
        <v>11</v>
      </c>
      <c r="Y106" s="145">
        <v>96</v>
      </c>
      <c r="Z106" s="135"/>
      <c r="AA106" s="135"/>
      <c r="AC106" s="135"/>
    </row>
    <row r="107" spans="1:29" ht="15.75" x14ac:dyDescent="0.25">
      <c r="B107" s="3" t="s">
        <v>4</v>
      </c>
      <c r="C107" s="4">
        <v>24</v>
      </c>
      <c r="D107" s="70">
        <v>85</v>
      </c>
      <c r="E107" s="6">
        <v>0</v>
      </c>
      <c r="F107" s="6">
        <v>0</v>
      </c>
      <c r="G107" s="63">
        <v>0</v>
      </c>
      <c r="H107" s="64">
        <v>0</v>
      </c>
      <c r="S107" s="142" t="s">
        <v>4</v>
      </c>
      <c r="T107" s="142">
        <v>24</v>
      </c>
      <c r="U107" s="145">
        <v>85</v>
      </c>
      <c r="V107" s="151" t="s">
        <v>11</v>
      </c>
      <c r="W107" s="151">
        <v>105</v>
      </c>
      <c r="X107" s="151" t="s">
        <v>11</v>
      </c>
      <c r="Y107" s="145">
        <v>85</v>
      </c>
      <c r="Z107" s="135"/>
      <c r="AA107" s="135"/>
      <c r="AC107" s="135"/>
    </row>
    <row r="108" spans="1:29" ht="15.75" x14ac:dyDescent="0.25">
      <c r="B108" s="3" t="s">
        <v>7</v>
      </c>
      <c r="C108" s="4">
        <v>24</v>
      </c>
      <c r="D108" s="70">
        <v>109</v>
      </c>
      <c r="E108" s="6"/>
      <c r="F108" s="6"/>
      <c r="G108" s="6"/>
      <c r="H108" s="19"/>
      <c r="S108" s="142" t="s">
        <v>7</v>
      </c>
      <c r="T108" s="142">
        <v>24</v>
      </c>
      <c r="U108" s="145">
        <v>109</v>
      </c>
      <c r="V108" s="151"/>
      <c r="W108" s="151"/>
      <c r="X108" s="151"/>
      <c r="Y108" s="145"/>
      <c r="Z108" s="135"/>
      <c r="AA108" s="135"/>
      <c r="AC108" s="135"/>
    </row>
    <row r="109" spans="1:29" ht="16.5" x14ac:dyDescent="0.3">
      <c r="B109" s="202" t="s">
        <v>5</v>
      </c>
      <c r="C109" s="202"/>
      <c r="D109" s="71">
        <f>AVERAGE(D106:D108)</f>
        <v>101.66666666666667</v>
      </c>
      <c r="E109" s="20">
        <f>AVERAGE(E106:E108)</f>
        <v>0</v>
      </c>
      <c r="F109" s="20">
        <f>AVERAGE(F106:F108)</f>
        <v>0</v>
      </c>
      <c r="G109" s="20">
        <f>AVERAGE(G106:G108)</f>
        <v>0</v>
      </c>
      <c r="H109" s="20">
        <f>AVERAGE(H106:H108)</f>
        <v>0</v>
      </c>
      <c r="S109" s="205" t="s">
        <v>5</v>
      </c>
      <c r="T109" s="205"/>
      <c r="U109" s="144">
        <f>AVERAGE(U106:U108)</f>
        <v>101.66666666666667</v>
      </c>
      <c r="V109" s="144" t="e">
        <f>AVERAGE(V106:V108)</f>
        <v>#DIV/0!</v>
      </c>
      <c r="W109" s="144">
        <f>AVERAGE(W106:W108)</f>
        <v>100</v>
      </c>
      <c r="X109" s="144" t="e">
        <f>AVERAGE(X106:X108)</f>
        <v>#DIV/0!</v>
      </c>
      <c r="Y109" s="144">
        <f>AVERAGE(Y106:Y108)</f>
        <v>90.5</v>
      </c>
      <c r="Z109" s="135"/>
      <c r="AA109" s="135"/>
      <c r="AC109" s="135"/>
    </row>
    <row r="110" spans="1:29" ht="15.75" x14ac:dyDescent="0.25">
      <c r="A110" s="36"/>
      <c r="B110" s="198" t="s">
        <v>6</v>
      </c>
      <c r="C110" s="198"/>
      <c r="D110" s="72">
        <f>(D109*10^5)*10</f>
        <v>101666666.66666669</v>
      </c>
      <c r="E110" s="21">
        <f>(E109*10^1)*10</f>
        <v>0</v>
      </c>
      <c r="F110" s="21">
        <f>(F109*10^2)*10</f>
        <v>0</v>
      </c>
      <c r="G110" s="21">
        <f>(G109*10^1)*10</f>
        <v>0</v>
      </c>
      <c r="H110" s="21">
        <f>(H109*10^2)*10</f>
        <v>0</v>
      </c>
      <c r="S110" s="204" t="s">
        <v>6</v>
      </c>
      <c r="T110" s="204"/>
      <c r="U110" s="147">
        <f>(U109*10^5)*10</f>
        <v>101666666.66666669</v>
      </c>
      <c r="V110" s="148" t="e">
        <f>(V109*10^1)*10</f>
        <v>#DIV/0!</v>
      </c>
      <c r="W110" s="148">
        <f>(W109*10^5)*10</f>
        <v>100000000</v>
      </c>
      <c r="X110" s="148" t="e">
        <f>(X109*10^1)*10</f>
        <v>#DIV/0!</v>
      </c>
      <c r="Y110" s="148">
        <f>(Y109*10^4)*10</f>
        <v>9050000</v>
      </c>
      <c r="Z110" s="135"/>
      <c r="AA110" s="135"/>
      <c r="AC110" s="135"/>
    </row>
    <row r="111" spans="1:29" ht="15.75" x14ac:dyDescent="0.25">
      <c r="A111" s="36"/>
      <c r="B111" s="198"/>
      <c r="C111" s="198"/>
      <c r="D111" s="73">
        <f>D110*100</f>
        <v>10166666666.666668</v>
      </c>
      <c r="E111" s="22">
        <f>E110*100</f>
        <v>0</v>
      </c>
      <c r="F111" s="22">
        <f>F110*100</f>
        <v>0</v>
      </c>
      <c r="G111" s="22">
        <f>G110*100</f>
        <v>0</v>
      </c>
      <c r="H111" s="22">
        <f>H110*100</f>
        <v>0</v>
      </c>
      <c r="S111" s="204"/>
      <c r="T111" s="204"/>
      <c r="U111" s="147">
        <f>U110*100</f>
        <v>10166666666.666668</v>
      </c>
      <c r="V111" s="149" t="e">
        <f>V110*100</f>
        <v>#DIV/0!</v>
      </c>
      <c r="W111" s="149">
        <f>W110*100</f>
        <v>10000000000</v>
      </c>
      <c r="X111" s="149" t="e">
        <f>X110*100</f>
        <v>#DIV/0!</v>
      </c>
      <c r="Y111" s="149">
        <f>Y110*100</f>
        <v>905000000</v>
      </c>
      <c r="Z111" s="135"/>
      <c r="AA111" s="135"/>
      <c r="AC111" s="135"/>
    </row>
    <row r="112" spans="1:29" ht="15.75" x14ac:dyDescent="0.25">
      <c r="A112" s="36"/>
      <c r="AC112" s="135"/>
    </row>
    <row r="113" spans="1:29" ht="15.75" x14ac:dyDescent="0.25">
      <c r="A113" s="36"/>
      <c r="AC113" s="135"/>
    </row>
    <row r="114" spans="1:29" ht="15.75" x14ac:dyDescent="0.25">
      <c r="A114" s="36"/>
      <c r="AC114" s="135"/>
    </row>
    <row r="115" spans="1:29" ht="15.75" x14ac:dyDescent="0.25">
      <c r="A115" s="36"/>
      <c r="D115" s="74" t="s">
        <v>9</v>
      </c>
      <c r="E115" s="199" t="s">
        <v>100</v>
      </c>
      <c r="F115" s="199"/>
      <c r="G115" s="199"/>
      <c r="H115" s="199"/>
      <c r="AC115" s="135"/>
    </row>
    <row r="116" spans="1:29" ht="15.75" x14ac:dyDescent="0.25">
      <c r="A116" s="36"/>
      <c r="B116" s="1"/>
      <c r="C116" s="1"/>
      <c r="D116" s="65" t="s">
        <v>10</v>
      </c>
      <c r="E116" s="200" t="s">
        <v>20</v>
      </c>
      <c r="F116" s="200"/>
      <c r="G116" s="201" t="s">
        <v>21</v>
      </c>
      <c r="H116" s="201"/>
      <c r="AC116" s="135"/>
    </row>
    <row r="117" spans="1:29" ht="15.75" x14ac:dyDescent="0.25">
      <c r="A117" s="36"/>
      <c r="B117" s="2" t="s">
        <v>0</v>
      </c>
      <c r="C117" s="2" t="s">
        <v>1</v>
      </c>
      <c r="D117" s="18" t="s">
        <v>2</v>
      </c>
      <c r="E117" s="18" t="s">
        <v>8</v>
      </c>
      <c r="F117" s="18" t="s">
        <v>2</v>
      </c>
      <c r="G117" s="18" t="s">
        <v>8</v>
      </c>
      <c r="H117" s="18" t="s">
        <v>64</v>
      </c>
      <c r="AC117" s="135"/>
    </row>
    <row r="118" spans="1:29" ht="15.75" x14ac:dyDescent="0.25">
      <c r="A118" s="36"/>
      <c r="B118" s="3" t="s">
        <v>3</v>
      </c>
      <c r="C118" s="4">
        <v>24</v>
      </c>
      <c r="D118" s="70">
        <v>111</v>
      </c>
      <c r="E118" s="6" t="s">
        <v>11</v>
      </c>
      <c r="F118" s="6">
        <v>95</v>
      </c>
      <c r="G118" s="63" t="s">
        <v>11</v>
      </c>
      <c r="H118" s="63">
        <v>96</v>
      </c>
      <c r="AC118" s="135"/>
    </row>
    <row r="119" spans="1:29" ht="15.75" x14ac:dyDescent="0.25">
      <c r="A119" s="36"/>
      <c r="B119" s="3" t="s">
        <v>4</v>
      </c>
      <c r="C119" s="4">
        <v>24</v>
      </c>
      <c r="D119" s="70">
        <v>85</v>
      </c>
      <c r="E119" s="6" t="s">
        <v>11</v>
      </c>
      <c r="F119" s="6">
        <v>105</v>
      </c>
      <c r="G119" s="63" t="s">
        <v>11</v>
      </c>
      <c r="H119" s="63">
        <v>85</v>
      </c>
      <c r="AC119" s="135"/>
    </row>
    <row r="120" spans="1:29" ht="15.75" x14ac:dyDescent="0.25">
      <c r="A120" s="36"/>
      <c r="B120" s="3" t="s">
        <v>7</v>
      </c>
      <c r="C120" s="4">
        <v>24</v>
      </c>
      <c r="D120" s="70">
        <v>109</v>
      </c>
      <c r="E120" s="6"/>
      <c r="F120" s="6"/>
      <c r="G120" s="6"/>
      <c r="H120" s="19"/>
      <c r="AC120" s="135"/>
    </row>
    <row r="121" spans="1:29" ht="16.5" x14ac:dyDescent="0.3">
      <c r="A121" s="36"/>
      <c r="B121" s="202" t="s">
        <v>5</v>
      </c>
      <c r="C121" s="202"/>
      <c r="D121" s="71">
        <f>AVERAGE(D118:D120)</f>
        <v>101.66666666666667</v>
      </c>
      <c r="E121" s="20" t="e">
        <f>AVERAGE(E118:E120)</f>
        <v>#DIV/0!</v>
      </c>
      <c r="F121" s="20">
        <f>AVERAGE(F118:F120)</f>
        <v>100</v>
      </c>
      <c r="G121" s="20" t="e">
        <f>AVERAGE(G118:G120)</f>
        <v>#DIV/0!</v>
      </c>
      <c r="H121" s="20">
        <f>AVERAGE(H118:H120)</f>
        <v>90.5</v>
      </c>
      <c r="AC121" s="135"/>
    </row>
    <row r="122" spans="1:29" ht="15.75" x14ac:dyDescent="0.25">
      <c r="A122" s="36"/>
      <c r="B122" s="198" t="s">
        <v>6</v>
      </c>
      <c r="C122" s="198"/>
      <c r="D122" s="72">
        <f>(D121*10^5)*10</f>
        <v>101666666.66666669</v>
      </c>
      <c r="E122" s="21" t="e">
        <f>(E121*10^1)*10</f>
        <v>#DIV/0!</v>
      </c>
      <c r="F122" s="21">
        <f>(F121*10^5)*10</f>
        <v>100000000</v>
      </c>
      <c r="G122" s="21" t="e">
        <f>(G121*10^1)*10</f>
        <v>#DIV/0!</v>
      </c>
      <c r="H122" s="21">
        <f>(H121*10^4)*10</f>
        <v>9050000</v>
      </c>
      <c r="AC122" s="135"/>
    </row>
    <row r="123" spans="1:29" ht="15.75" x14ac:dyDescent="0.25">
      <c r="A123" s="36"/>
      <c r="B123" s="198"/>
      <c r="C123" s="198"/>
      <c r="D123" s="73">
        <f>D122*100</f>
        <v>10166666666.666668</v>
      </c>
      <c r="E123" s="22" t="e">
        <f>E122*100</f>
        <v>#DIV/0!</v>
      </c>
      <c r="F123" s="22">
        <f>F122*100</f>
        <v>10000000000</v>
      </c>
      <c r="G123" s="22" t="e">
        <f>G122*100</f>
        <v>#DIV/0!</v>
      </c>
      <c r="H123" s="22">
        <f>H122*100</f>
        <v>905000000</v>
      </c>
      <c r="AC123" s="135"/>
    </row>
    <row r="124" spans="1:29" ht="15.75" x14ac:dyDescent="0.25">
      <c r="A124" s="36"/>
      <c r="AC124" s="135"/>
    </row>
    <row r="125" spans="1:29" ht="15.75" x14ac:dyDescent="0.25">
      <c r="A125" s="36"/>
      <c r="AC125" s="135"/>
    </row>
    <row r="126" spans="1:29" ht="15.75" x14ac:dyDescent="0.25">
      <c r="A126" s="36"/>
      <c r="AC126" s="135"/>
    </row>
    <row r="127" spans="1:29" ht="15.75" x14ac:dyDescent="0.25">
      <c r="A127" s="36"/>
      <c r="AC127" s="135"/>
    </row>
    <row r="128" spans="1:29" ht="15.75" x14ac:dyDescent="0.25">
      <c r="A128" s="36"/>
      <c r="AC128" s="135"/>
    </row>
    <row r="129" spans="1:38" ht="15.75" x14ac:dyDescent="0.25">
      <c r="A129" s="36"/>
      <c r="AC129" s="135"/>
    </row>
    <row r="130" spans="1:38" ht="15.75" x14ac:dyDescent="0.25">
      <c r="A130" s="36"/>
      <c r="AC130" s="135"/>
    </row>
    <row r="131" spans="1:38" ht="15.75" x14ac:dyDescent="0.25">
      <c r="AC131" s="135"/>
    </row>
    <row r="132" spans="1:38" ht="15.75" x14ac:dyDescent="0.25">
      <c r="AC132" s="135"/>
    </row>
    <row r="133" spans="1:38" ht="15.75" x14ac:dyDescent="0.25">
      <c r="AC133" s="135"/>
    </row>
    <row r="134" spans="1:38" ht="15.75" x14ac:dyDescent="0.25">
      <c r="AC134" s="135"/>
    </row>
    <row r="135" spans="1:38" ht="15.75" x14ac:dyDescent="0.25">
      <c r="AC135" s="135"/>
    </row>
    <row r="136" spans="1:38" ht="15.75" x14ac:dyDescent="0.25">
      <c r="AC136" s="135"/>
    </row>
    <row r="137" spans="1:38" ht="15.75" x14ac:dyDescent="0.25">
      <c r="AC137" s="135"/>
    </row>
    <row r="138" spans="1:38" ht="15.75" x14ac:dyDescent="0.25">
      <c r="AC138" s="135"/>
    </row>
    <row r="139" spans="1:38" ht="15.75" x14ac:dyDescent="0.25">
      <c r="AC139" s="135"/>
      <c r="AD139" s="135"/>
      <c r="AE139" s="135"/>
      <c r="AF139" s="135"/>
      <c r="AG139" s="135"/>
      <c r="AH139" s="135"/>
      <c r="AI139" s="135"/>
      <c r="AJ139" s="135"/>
      <c r="AK139" s="135"/>
      <c r="AL139" s="135"/>
    </row>
    <row r="140" spans="1:38" ht="15.75" x14ac:dyDescent="0.25">
      <c r="AC140" s="135"/>
      <c r="AD140" s="135"/>
      <c r="AE140" s="135"/>
      <c r="AF140" s="135"/>
      <c r="AG140" s="135"/>
      <c r="AH140" s="135"/>
      <c r="AI140" s="135"/>
      <c r="AJ140" s="135"/>
      <c r="AK140" s="135"/>
      <c r="AL140" s="135"/>
    </row>
    <row r="141" spans="1:38" ht="15.75" x14ac:dyDescent="0.25">
      <c r="AC141" s="135"/>
      <c r="AD141" s="135"/>
      <c r="AE141" s="135"/>
      <c r="AF141" s="135"/>
      <c r="AG141" s="135"/>
      <c r="AH141" s="135"/>
      <c r="AI141" s="135"/>
      <c r="AJ141" s="135"/>
      <c r="AK141" s="135"/>
      <c r="AL141" s="135"/>
    </row>
    <row r="142" spans="1:38" ht="15.75" x14ac:dyDescent="0.25">
      <c r="AC142" s="135"/>
      <c r="AD142" s="135"/>
      <c r="AE142" s="135"/>
      <c r="AF142" s="136" t="s">
        <v>9</v>
      </c>
      <c r="AG142" s="203" t="s">
        <v>54</v>
      </c>
      <c r="AH142" s="203"/>
      <c r="AI142" s="203"/>
      <c r="AJ142" s="203"/>
      <c r="AK142" s="135"/>
      <c r="AL142" s="135"/>
    </row>
    <row r="143" spans="1:38" ht="15.75" x14ac:dyDescent="0.25">
      <c r="AC143" s="135"/>
      <c r="AD143" s="137"/>
      <c r="AE143" s="137"/>
      <c r="AF143" s="138" t="s">
        <v>10</v>
      </c>
      <c r="AG143" s="204" t="s">
        <v>20</v>
      </c>
      <c r="AH143" s="204"/>
      <c r="AI143" s="204" t="s">
        <v>21</v>
      </c>
      <c r="AJ143" s="204"/>
      <c r="AK143" s="135"/>
      <c r="AL143" s="135"/>
    </row>
    <row r="144" spans="1:38" ht="15.75" x14ac:dyDescent="0.25">
      <c r="AC144" s="135"/>
      <c r="AD144" s="139" t="s">
        <v>0</v>
      </c>
      <c r="AE144" s="139" t="s">
        <v>1</v>
      </c>
      <c r="AF144" s="141" t="s">
        <v>2</v>
      </c>
      <c r="AG144" s="141" t="s">
        <v>8</v>
      </c>
      <c r="AH144" s="141" t="s">
        <v>2</v>
      </c>
      <c r="AI144" s="141" t="s">
        <v>8</v>
      </c>
      <c r="AJ144" s="141" t="s">
        <v>64</v>
      </c>
      <c r="AK144" s="135"/>
      <c r="AL144" s="135"/>
    </row>
    <row r="145" spans="29:38" ht="15.75" x14ac:dyDescent="0.25">
      <c r="AC145" s="135"/>
      <c r="AD145" s="142" t="s">
        <v>3</v>
      </c>
      <c r="AE145" s="142">
        <v>24</v>
      </c>
      <c r="AF145" s="145">
        <v>111</v>
      </c>
      <c r="AG145" s="151" t="s">
        <v>11</v>
      </c>
      <c r="AH145" s="151">
        <v>95</v>
      </c>
      <c r="AI145" s="151" t="s">
        <v>11</v>
      </c>
      <c r="AJ145" s="151">
        <v>96</v>
      </c>
      <c r="AK145" s="135"/>
      <c r="AL145" s="135"/>
    </row>
    <row r="146" spans="29:38" ht="15.75" x14ac:dyDescent="0.25">
      <c r="AC146" s="135"/>
      <c r="AD146" s="142" t="s">
        <v>4</v>
      </c>
      <c r="AE146" s="142">
        <v>24</v>
      </c>
      <c r="AF146" s="145">
        <v>85</v>
      </c>
      <c r="AG146" s="151" t="s">
        <v>11</v>
      </c>
      <c r="AH146" s="151">
        <v>105</v>
      </c>
      <c r="AI146" s="151" t="s">
        <v>11</v>
      </c>
      <c r="AJ146" s="151">
        <v>85</v>
      </c>
      <c r="AK146" s="135"/>
      <c r="AL146" s="135"/>
    </row>
    <row r="147" spans="29:38" ht="15.75" x14ac:dyDescent="0.25">
      <c r="AC147" s="135"/>
      <c r="AD147" s="142" t="s">
        <v>7</v>
      </c>
      <c r="AE147" s="142">
        <v>24</v>
      </c>
      <c r="AF147" s="145">
        <v>109</v>
      </c>
      <c r="AG147" s="151"/>
      <c r="AH147" s="151"/>
      <c r="AI147" s="151"/>
      <c r="AJ147" s="145"/>
      <c r="AK147" s="135"/>
      <c r="AL147" s="135"/>
    </row>
    <row r="148" spans="29:38" ht="15.75" x14ac:dyDescent="0.25">
      <c r="AC148" s="135"/>
      <c r="AD148" s="205" t="s">
        <v>5</v>
      </c>
      <c r="AE148" s="205"/>
      <c r="AF148" s="144">
        <f>AVERAGE(AF145:AF147)</f>
        <v>101.66666666666667</v>
      </c>
      <c r="AG148" s="144" t="e">
        <f>AVERAGE(AG145:AG147)</f>
        <v>#DIV/0!</v>
      </c>
      <c r="AH148" s="144">
        <f>AVERAGE(AH145:AH147)</f>
        <v>100</v>
      </c>
      <c r="AI148" s="144" t="e">
        <f>AVERAGE(AI145:AI147)</f>
        <v>#DIV/0!</v>
      </c>
      <c r="AJ148" s="144">
        <f>AVERAGE(AJ145:AJ147)</f>
        <v>90.5</v>
      </c>
      <c r="AK148" s="135"/>
      <c r="AL148" s="135"/>
    </row>
    <row r="149" spans="29:38" ht="15.75" x14ac:dyDescent="0.25">
      <c r="AC149" s="135"/>
      <c r="AD149" s="204" t="s">
        <v>6</v>
      </c>
      <c r="AE149" s="204"/>
      <c r="AF149" s="147">
        <f>(AF148*10^5)*10</f>
        <v>101666666.66666669</v>
      </c>
      <c r="AG149" s="148" t="e">
        <f>(AG148*10^1)*10</f>
        <v>#DIV/0!</v>
      </c>
      <c r="AH149" s="148">
        <f>(AH148*10^5)*10</f>
        <v>100000000</v>
      </c>
      <c r="AI149" s="148" t="e">
        <f>(AI148*10^1)*10</f>
        <v>#DIV/0!</v>
      </c>
      <c r="AJ149" s="148">
        <f>(AJ148*10^4)*10</f>
        <v>9050000</v>
      </c>
      <c r="AK149" s="135"/>
      <c r="AL149" s="135"/>
    </row>
    <row r="150" spans="29:38" ht="15.75" x14ac:dyDescent="0.25">
      <c r="AC150" s="135"/>
      <c r="AD150" s="204"/>
      <c r="AE150" s="204"/>
      <c r="AF150" s="147">
        <f>AF149*100</f>
        <v>10166666666.666668</v>
      </c>
      <c r="AG150" s="149" t="e">
        <f>AG149*100</f>
        <v>#DIV/0!</v>
      </c>
      <c r="AH150" s="149">
        <f>AH149*100</f>
        <v>10000000000</v>
      </c>
      <c r="AI150" s="149" t="e">
        <f>AI149*100</f>
        <v>#DIV/0!</v>
      </c>
      <c r="AJ150" s="149">
        <f>AJ149*100</f>
        <v>905000000</v>
      </c>
      <c r="AK150" s="135"/>
      <c r="AL150" s="135"/>
    </row>
    <row r="151" spans="29:38" ht="15.75" x14ac:dyDescent="0.25">
      <c r="AC151" s="135"/>
      <c r="AD151" s="135"/>
      <c r="AE151" s="135"/>
      <c r="AF151" s="135"/>
      <c r="AG151" s="135"/>
      <c r="AH151" s="135"/>
      <c r="AI151" s="135"/>
      <c r="AJ151" s="135"/>
      <c r="AK151" s="135"/>
      <c r="AL151" s="135"/>
    </row>
    <row r="152" spans="29:38" ht="15.75" x14ac:dyDescent="0.25">
      <c r="AC152" s="135"/>
      <c r="AD152" s="135"/>
      <c r="AE152" s="135"/>
      <c r="AF152" s="135"/>
      <c r="AG152" s="135"/>
      <c r="AH152" s="135"/>
      <c r="AI152" s="135"/>
      <c r="AJ152" s="135"/>
      <c r="AK152" s="135"/>
      <c r="AL152" s="135"/>
    </row>
    <row r="153" spans="29:38" ht="15.75" x14ac:dyDescent="0.25">
      <c r="AC153" s="135"/>
      <c r="AD153" s="135"/>
      <c r="AE153" s="135"/>
      <c r="AF153" s="135"/>
      <c r="AG153" s="135"/>
      <c r="AH153" s="135"/>
      <c r="AI153" s="135"/>
      <c r="AJ153" s="135"/>
      <c r="AK153" s="135"/>
      <c r="AL153" s="135"/>
    </row>
    <row r="154" spans="29:38" ht="15.75" x14ac:dyDescent="0.25">
      <c r="AC154" s="135"/>
      <c r="AD154" s="135"/>
      <c r="AE154" s="135"/>
      <c r="AF154" s="135"/>
      <c r="AG154" s="135"/>
      <c r="AH154" s="135"/>
      <c r="AI154" s="135"/>
      <c r="AJ154" s="135"/>
      <c r="AK154" s="135"/>
      <c r="AL154" s="135"/>
    </row>
    <row r="155" spans="29:38" ht="15.75" x14ac:dyDescent="0.25">
      <c r="AC155" s="135"/>
      <c r="AD155" s="135"/>
      <c r="AE155" s="135"/>
      <c r="AF155" s="135"/>
      <c r="AG155" s="135"/>
      <c r="AH155" s="135"/>
      <c r="AI155" s="135"/>
      <c r="AJ155" s="135"/>
      <c r="AK155" s="135"/>
      <c r="AL155" s="135"/>
    </row>
    <row r="156" spans="29:38" ht="15.75" x14ac:dyDescent="0.25">
      <c r="AC156" s="135"/>
      <c r="AD156" s="135"/>
      <c r="AE156" s="135"/>
      <c r="AF156" s="135"/>
      <c r="AG156" s="135"/>
      <c r="AH156" s="135"/>
      <c r="AI156" s="135"/>
      <c r="AJ156" s="135"/>
      <c r="AK156" s="135"/>
      <c r="AL156" s="135"/>
    </row>
    <row r="157" spans="29:38" ht="15.75" x14ac:dyDescent="0.25">
      <c r="AC157" s="135"/>
      <c r="AD157" s="135"/>
      <c r="AE157" s="135"/>
      <c r="AF157" s="135"/>
      <c r="AG157" s="135"/>
      <c r="AH157" s="135"/>
      <c r="AI157" s="135"/>
      <c r="AJ157" s="135"/>
      <c r="AK157" s="135"/>
      <c r="AL157" s="135"/>
    </row>
  </sheetData>
  <mergeCells count="67">
    <mergeCell ref="AG142:AJ142"/>
    <mergeCell ref="AG143:AH143"/>
    <mergeCell ref="AI143:AJ143"/>
    <mergeCell ref="AD148:AE148"/>
    <mergeCell ref="AD149:AE150"/>
    <mergeCell ref="V103:Y103"/>
    <mergeCell ref="V104:W104"/>
    <mergeCell ref="X104:Y104"/>
    <mergeCell ref="S109:T109"/>
    <mergeCell ref="S110:T111"/>
    <mergeCell ref="V91:Y91"/>
    <mergeCell ref="V92:W92"/>
    <mergeCell ref="X92:Y92"/>
    <mergeCell ref="S97:T97"/>
    <mergeCell ref="S98:T99"/>
    <mergeCell ref="B97:C97"/>
    <mergeCell ref="B98:C99"/>
    <mergeCell ref="B83:C83"/>
    <mergeCell ref="B84:C85"/>
    <mergeCell ref="E91:H91"/>
    <mergeCell ref="E92:F92"/>
    <mergeCell ref="G92:H92"/>
    <mergeCell ref="B70:C70"/>
    <mergeCell ref="B71:C72"/>
    <mergeCell ref="E77:H77"/>
    <mergeCell ref="E78:F78"/>
    <mergeCell ref="G78:H78"/>
    <mergeCell ref="B58:C58"/>
    <mergeCell ref="B59:C60"/>
    <mergeCell ref="E64:H64"/>
    <mergeCell ref="E65:F65"/>
    <mergeCell ref="G65:H65"/>
    <mergeCell ref="B10:C10"/>
    <mergeCell ref="B11:C12"/>
    <mergeCell ref="E5:F5"/>
    <mergeCell ref="E4:H4"/>
    <mergeCell ref="G5:H5"/>
    <mergeCell ref="B46:C46"/>
    <mergeCell ref="B47:C48"/>
    <mergeCell ref="B22:C22"/>
    <mergeCell ref="B23:C24"/>
    <mergeCell ref="B34:C34"/>
    <mergeCell ref="B35:C36"/>
    <mergeCell ref="E29:G29"/>
    <mergeCell ref="H29:J29"/>
    <mergeCell ref="E16:H16"/>
    <mergeCell ref="E17:F17"/>
    <mergeCell ref="G17:H17"/>
    <mergeCell ref="E28:J28"/>
    <mergeCell ref="P58:Q58"/>
    <mergeCell ref="P59:Q60"/>
    <mergeCell ref="E40:J40"/>
    <mergeCell ref="E41:H41"/>
    <mergeCell ref="I41:J41"/>
    <mergeCell ref="E52:H52"/>
    <mergeCell ref="E53:F53"/>
    <mergeCell ref="G53:H53"/>
    <mergeCell ref="B122:C123"/>
    <mergeCell ref="E103:H103"/>
    <mergeCell ref="E104:F104"/>
    <mergeCell ref="G104:H104"/>
    <mergeCell ref="B109:C109"/>
    <mergeCell ref="B110:C111"/>
    <mergeCell ref="E115:H115"/>
    <mergeCell ref="E116:F116"/>
    <mergeCell ref="G116:H116"/>
    <mergeCell ref="B121:C121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4:Z130"/>
  <sheetViews>
    <sheetView topLeftCell="Q55" zoomScale="85" zoomScaleNormal="85" workbookViewId="0">
      <selection activeCell="R77" sqref="R77:Y85"/>
    </sheetView>
  </sheetViews>
  <sheetFormatPr defaultColWidth="11.42578125" defaultRowHeight="15" x14ac:dyDescent="0.25"/>
  <cols>
    <col min="1" max="1" width="9.5703125" customWidth="1"/>
    <col min="2" max="2" width="12.85546875" customWidth="1"/>
    <col min="3" max="3" width="12.28515625" customWidth="1"/>
    <col min="4" max="4" width="19.85546875" customWidth="1"/>
    <col min="5" max="5" width="21.42578125" bestFit="1" customWidth="1"/>
    <col min="6" max="6" width="11.5703125" customWidth="1"/>
    <col min="7" max="8" width="10.42578125" customWidth="1"/>
    <col min="9" max="9" width="12" customWidth="1"/>
    <col min="10" max="10" width="11.42578125" customWidth="1"/>
    <col min="11" max="11" width="12.28515625" customWidth="1"/>
    <col min="12" max="12" width="9.7109375" customWidth="1"/>
    <col min="14" max="14" width="9.7109375" customWidth="1"/>
    <col min="17" max="17" width="10.140625" bestFit="1" customWidth="1"/>
    <col min="18" max="18" width="18.7109375" bestFit="1" customWidth="1"/>
    <col min="19" max="19" width="11.28515625" bestFit="1" customWidth="1"/>
    <col min="20" max="20" width="21.42578125" bestFit="1" customWidth="1"/>
    <col min="21" max="21" width="18.7109375" bestFit="1" customWidth="1"/>
  </cols>
  <sheetData>
    <row r="4" spans="2:26" ht="15.75" x14ac:dyDescent="0.25">
      <c r="D4" s="74" t="s">
        <v>9</v>
      </c>
      <c r="E4" s="199" t="s">
        <v>95</v>
      </c>
      <c r="F4" s="199"/>
      <c r="G4" s="199"/>
      <c r="H4" s="199"/>
      <c r="R4" s="135"/>
      <c r="S4" s="135"/>
      <c r="T4" s="169" t="s">
        <v>9</v>
      </c>
      <c r="U4" s="169" t="s">
        <v>95</v>
      </c>
      <c r="V4" s="169"/>
      <c r="W4" s="169"/>
      <c r="X4" s="169"/>
      <c r="Y4" s="135"/>
      <c r="Z4" s="135"/>
    </row>
    <row r="5" spans="2:26" ht="15.75" x14ac:dyDescent="0.25">
      <c r="B5" s="1"/>
      <c r="C5" s="1"/>
      <c r="D5" s="66" t="s">
        <v>10</v>
      </c>
      <c r="E5" s="200" t="s">
        <v>20</v>
      </c>
      <c r="F5" s="200"/>
      <c r="G5" s="201" t="s">
        <v>21</v>
      </c>
      <c r="H5" s="201"/>
      <c r="R5" s="137"/>
      <c r="S5" s="137"/>
      <c r="T5" s="170" t="s">
        <v>10</v>
      </c>
      <c r="U5" s="170" t="s">
        <v>20</v>
      </c>
      <c r="V5" s="170"/>
      <c r="W5" s="170" t="s">
        <v>21</v>
      </c>
      <c r="X5" s="170"/>
      <c r="Y5" s="135"/>
      <c r="Z5" s="135"/>
    </row>
    <row r="6" spans="2:26" ht="15.75" x14ac:dyDescent="0.25">
      <c r="B6" s="2" t="s">
        <v>0</v>
      </c>
      <c r="C6" s="2" t="s">
        <v>1</v>
      </c>
      <c r="D6" s="18" t="s">
        <v>2</v>
      </c>
      <c r="E6" s="18" t="s">
        <v>8</v>
      </c>
      <c r="F6" s="18" t="s">
        <v>64</v>
      </c>
      <c r="G6" s="18" t="s">
        <v>26</v>
      </c>
      <c r="H6" s="18" t="s">
        <v>27</v>
      </c>
      <c r="R6" s="171" t="s">
        <v>0</v>
      </c>
      <c r="S6" s="171" t="s">
        <v>1</v>
      </c>
      <c r="T6" s="141" t="s">
        <v>2</v>
      </c>
      <c r="U6" s="141" t="s">
        <v>8</v>
      </c>
      <c r="V6" s="141" t="s">
        <v>64</v>
      </c>
      <c r="W6" s="141" t="s">
        <v>26</v>
      </c>
      <c r="X6" s="141" t="s">
        <v>27</v>
      </c>
      <c r="Y6" s="135"/>
      <c r="Z6" s="135"/>
    </row>
    <row r="7" spans="2:26" ht="16.5" x14ac:dyDescent="0.3">
      <c r="B7" s="3" t="s">
        <v>3</v>
      </c>
      <c r="C7" s="4">
        <v>24</v>
      </c>
      <c r="D7" s="76">
        <v>228</v>
      </c>
      <c r="E7" s="89" t="s">
        <v>90</v>
      </c>
      <c r="F7" s="90" t="s">
        <v>90</v>
      </c>
      <c r="G7" s="23" t="s">
        <v>90</v>
      </c>
      <c r="H7" s="23" t="s">
        <v>90</v>
      </c>
      <c r="R7" s="142" t="s">
        <v>3</v>
      </c>
      <c r="S7" s="142">
        <v>24</v>
      </c>
      <c r="T7" s="143">
        <v>228</v>
      </c>
      <c r="U7" s="144" t="s">
        <v>90</v>
      </c>
      <c r="V7" s="144" t="s">
        <v>90</v>
      </c>
      <c r="W7" s="144" t="s">
        <v>90</v>
      </c>
      <c r="X7" s="144" t="s">
        <v>90</v>
      </c>
      <c r="Y7" s="135"/>
      <c r="Z7" s="135"/>
    </row>
    <row r="8" spans="2:26" ht="16.5" x14ac:dyDescent="0.3">
      <c r="B8" s="3" t="s">
        <v>4</v>
      </c>
      <c r="C8" s="4">
        <v>24</v>
      </c>
      <c r="D8" s="76">
        <v>192</v>
      </c>
      <c r="E8" s="89" t="s">
        <v>90</v>
      </c>
      <c r="F8" s="90" t="s">
        <v>90</v>
      </c>
      <c r="G8" s="23" t="s">
        <v>90</v>
      </c>
      <c r="H8" s="23" t="s">
        <v>90</v>
      </c>
      <c r="R8" s="142" t="s">
        <v>4</v>
      </c>
      <c r="S8" s="142">
        <v>24</v>
      </c>
      <c r="T8" s="143">
        <v>192</v>
      </c>
      <c r="U8" s="144" t="s">
        <v>90</v>
      </c>
      <c r="V8" s="144" t="s">
        <v>90</v>
      </c>
      <c r="W8" s="144" t="s">
        <v>90</v>
      </c>
      <c r="X8" s="144" t="s">
        <v>90</v>
      </c>
      <c r="Y8" s="135"/>
      <c r="Z8" s="135"/>
    </row>
    <row r="9" spans="2:26" ht="16.5" x14ac:dyDescent="0.3">
      <c r="B9" s="3" t="s">
        <v>7</v>
      </c>
      <c r="C9" s="4">
        <v>24</v>
      </c>
      <c r="D9" s="76">
        <v>252</v>
      </c>
      <c r="E9" s="89" t="s">
        <v>90</v>
      </c>
      <c r="F9" s="90" t="s">
        <v>90</v>
      </c>
      <c r="G9" s="23" t="s">
        <v>90</v>
      </c>
      <c r="H9" s="23" t="s">
        <v>90</v>
      </c>
      <c r="R9" s="142" t="s">
        <v>7</v>
      </c>
      <c r="S9" s="142">
        <v>24</v>
      </c>
      <c r="T9" s="143">
        <v>252</v>
      </c>
      <c r="U9" s="144" t="s">
        <v>90</v>
      </c>
      <c r="V9" s="144" t="s">
        <v>90</v>
      </c>
      <c r="W9" s="144" t="s">
        <v>90</v>
      </c>
      <c r="X9" s="144" t="s">
        <v>90</v>
      </c>
      <c r="Y9" s="135"/>
      <c r="Z9" s="135"/>
    </row>
    <row r="10" spans="2:26" ht="16.5" x14ac:dyDescent="0.3">
      <c r="B10" s="202" t="s">
        <v>5</v>
      </c>
      <c r="C10" s="202"/>
      <c r="D10" s="77">
        <f>AVERAGE(D7:D9)</f>
        <v>224</v>
      </c>
      <c r="E10" s="20" t="e">
        <f>AVERAGE(E7:E9)</f>
        <v>#DIV/0!</v>
      </c>
      <c r="F10" s="20" t="e">
        <f>AVERAGE(F7:F9)</f>
        <v>#DIV/0!</v>
      </c>
      <c r="G10" s="20" t="e">
        <f>AVERAGE(G7:G9)</f>
        <v>#DIV/0!</v>
      </c>
      <c r="H10" s="20" t="e">
        <f>AVERAGE(H7:H9)</f>
        <v>#DIV/0!</v>
      </c>
      <c r="R10" s="171" t="s">
        <v>5</v>
      </c>
      <c r="S10" s="171"/>
      <c r="T10" s="146">
        <f>AVERAGE(T7:T9)</f>
        <v>224</v>
      </c>
      <c r="U10" s="144" t="e">
        <f>AVERAGE(U7:U9)</f>
        <v>#DIV/0!</v>
      </c>
      <c r="V10" s="144" t="e">
        <f>AVERAGE(V7:V9)</f>
        <v>#DIV/0!</v>
      </c>
      <c r="W10" s="144" t="e">
        <f>AVERAGE(W7:W9)</f>
        <v>#DIV/0!</v>
      </c>
      <c r="X10" s="144" t="e">
        <f>AVERAGE(X7:X9)</f>
        <v>#DIV/0!</v>
      </c>
      <c r="Y10" s="135"/>
      <c r="Z10" s="135"/>
    </row>
    <row r="11" spans="2:26" ht="15.75" x14ac:dyDescent="0.25">
      <c r="B11" s="198" t="s">
        <v>6</v>
      </c>
      <c r="C11" s="198"/>
      <c r="D11" s="78">
        <f>(D10*10^5)*10</f>
        <v>224000000</v>
      </c>
      <c r="E11" s="21" t="e">
        <f>(E10*3)*10</f>
        <v>#DIV/0!</v>
      </c>
      <c r="F11" s="21" t="e">
        <f>(F10*10^2)*10</f>
        <v>#DIV/0!</v>
      </c>
      <c r="G11" s="21" t="e">
        <f>(G10*3)*10</f>
        <v>#DIV/0!</v>
      </c>
      <c r="H11" s="21" t="e">
        <f>(H10*10^2)*10</f>
        <v>#DIV/0!</v>
      </c>
      <c r="R11" s="170" t="s">
        <v>6</v>
      </c>
      <c r="S11" s="170"/>
      <c r="T11" s="147">
        <f>(T10*10^5)*10</f>
        <v>224000000</v>
      </c>
      <c r="U11" s="148" t="e">
        <f>(U10*3)*10</f>
        <v>#DIV/0!</v>
      </c>
      <c r="V11" s="148" t="e">
        <f>(V10*10^2)*10</f>
        <v>#DIV/0!</v>
      </c>
      <c r="W11" s="148" t="e">
        <f>(W10*3)*10</f>
        <v>#DIV/0!</v>
      </c>
      <c r="X11" s="148" t="e">
        <f>(X10*10^2)*10</f>
        <v>#DIV/0!</v>
      </c>
      <c r="Y11" s="135"/>
      <c r="Z11" s="135"/>
    </row>
    <row r="12" spans="2:26" ht="15.75" x14ac:dyDescent="0.25">
      <c r="B12" s="198"/>
      <c r="C12" s="198"/>
      <c r="D12" s="79">
        <f>D11*100</f>
        <v>22400000000</v>
      </c>
      <c r="E12" s="22" t="e">
        <f>E11*100</f>
        <v>#DIV/0!</v>
      </c>
      <c r="F12" s="22" t="e">
        <f>F11*100</f>
        <v>#DIV/0!</v>
      </c>
      <c r="G12" s="22" t="e">
        <f>G11*100</f>
        <v>#DIV/0!</v>
      </c>
      <c r="H12" s="22" t="e">
        <f>H11*100</f>
        <v>#DIV/0!</v>
      </c>
      <c r="R12" s="170"/>
      <c r="S12" s="170"/>
      <c r="T12" s="147">
        <f>T11*100</f>
        <v>22400000000</v>
      </c>
      <c r="U12" s="149" t="e">
        <f>U11*100</f>
        <v>#DIV/0!</v>
      </c>
      <c r="V12" s="149" t="e">
        <f>V11*100</f>
        <v>#DIV/0!</v>
      </c>
      <c r="W12" s="149" t="e">
        <f>W11*100</f>
        <v>#DIV/0!</v>
      </c>
      <c r="X12" s="149" t="e">
        <f>X11*100</f>
        <v>#DIV/0!</v>
      </c>
      <c r="Y12" s="135"/>
      <c r="Z12" s="135"/>
    </row>
    <row r="13" spans="2:26" ht="15.75" x14ac:dyDescent="0.25">
      <c r="R13" s="135"/>
      <c r="S13" s="135"/>
      <c r="T13" s="135"/>
      <c r="U13" s="135"/>
      <c r="V13" s="135"/>
      <c r="W13" s="135"/>
      <c r="X13" s="135"/>
      <c r="Y13" s="135"/>
      <c r="Z13" s="135"/>
    </row>
    <row r="14" spans="2:26" ht="15.75" x14ac:dyDescent="0.25">
      <c r="R14" s="135"/>
      <c r="S14" s="135"/>
      <c r="T14" s="135"/>
      <c r="U14" s="135"/>
      <c r="V14" s="135"/>
      <c r="W14" s="135"/>
      <c r="X14" s="135"/>
      <c r="Y14" s="135"/>
      <c r="Z14" s="135"/>
    </row>
    <row r="15" spans="2:26" ht="15.75" x14ac:dyDescent="0.25">
      <c r="R15" s="135"/>
      <c r="S15" s="135"/>
      <c r="T15" s="135"/>
      <c r="U15" s="135"/>
      <c r="V15" s="135"/>
      <c r="W15" s="135"/>
      <c r="X15" s="135"/>
      <c r="Y15" s="135"/>
      <c r="Z15" s="135"/>
    </row>
    <row r="16" spans="2:26" ht="15.75" x14ac:dyDescent="0.25">
      <c r="D16" s="74" t="s">
        <v>9</v>
      </c>
      <c r="E16" s="199" t="s">
        <v>69</v>
      </c>
      <c r="F16" s="199"/>
      <c r="G16" s="199"/>
      <c r="H16" s="199"/>
      <c r="R16" s="135"/>
      <c r="S16" s="135"/>
      <c r="T16" s="169" t="s">
        <v>9</v>
      </c>
      <c r="U16" s="169" t="s">
        <v>69</v>
      </c>
      <c r="V16" s="169"/>
      <c r="W16" s="169"/>
      <c r="X16" s="169"/>
      <c r="Y16" s="135"/>
      <c r="Z16" s="135"/>
    </row>
    <row r="17" spans="2:26" ht="15.75" x14ac:dyDescent="0.25">
      <c r="B17" s="1"/>
      <c r="C17" s="1"/>
      <c r="D17" s="66" t="s">
        <v>10</v>
      </c>
      <c r="E17" s="200" t="s">
        <v>20</v>
      </c>
      <c r="F17" s="200"/>
      <c r="G17" s="201" t="s">
        <v>21</v>
      </c>
      <c r="H17" s="201"/>
      <c r="R17" s="137"/>
      <c r="S17" s="137"/>
      <c r="T17" s="170" t="s">
        <v>10</v>
      </c>
      <c r="U17" s="170" t="s">
        <v>20</v>
      </c>
      <c r="V17" s="170"/>
      <c r="W17" s="170" t="s">
        <v>21</v>
      </c>
      <c r="X17" s="170"/>
      <c r="Y17" s="135"/>
      <c r="Z17" s="135"/>
    </row>
    <row r="18" spans="2:26" ht="15.75" x14ac:dyDescent="0.25">
      <c r="B18" s="2" t="s">
        <v>0</v>
      </c>
      <c r="C18" s="2" t="s">
        <v>1</v>
      </c>
      <c r="D18" s="18" t="s">
        <v>2</v>
      </c>
      <c r="E18" s="18" t="s">
        <v>66</v>
      </c>
      <c r="F18" s="18" t="s">
        <v>67</v>
      </c>
      <c r="G18" s="18" t="s">
        <v>66</v>
      </c>
      <c r="H18" s="18" t="s">
        <v>67</v>
      </c>
      <c r="R18" s="171" t="s">
        <v>0</v>
      </c>
      <c r="S18" s="171" t="s">
        <v>1</v>
      </c>
      <c r="T18" s="141" t="s">
        <v>2</v>
      </c>
      <c r="U18" s="141" t="s">
        <v>66</v>
      </c>
      <c r="V18" s="141" t="s">
        <v>67</v>
      </c>
      <c r="W18" s="141" t="s">
        <v>66</v>
      </c>
      <c r="X18" s="141" t="s">
        <v>67</v>
      </c>
      <c r="Y18" s="135"/>
      <c r="Z18" s="135"/>
    </row>
    <row r="19" spans="2:26" ht="16.5" x14ac:dyDescent="0.3">
      <c r="B19" s="3" t="s">
        <v>3</v>
      </c>
      <c r="C19" s="4">
        <v>24</v>
      </c>
      <c r="D19" s="76">
        <v>228</v>
      </c>
      <c r="E19" s="91">
        <v>0</v>
      </c>
      <c r="F19" s="91">
        <v>0</v>
      </c>
      <c r="G19" s="91">
        <v>0</v>
      </c>
      <c r="H19" s="91">
        <v>0</v>
      </c>
      <c r="R19" s="142" t="s">
        <v>3</v>
      </c>
      <c r="S19" s="142">
        <v>24</v>
      </c>
      <c r="T19" s="143">
        <v>228</v>
      </c>
      <c r="U19" s="144">
        <v>0</v>
      </c>
      <c r="V19" s="144">
        <v>0</v>
      </c>
      <c r="W19" s="144">
        <v>0</v>
      </c>
      <c r="X19" s="144">
        <v>0</v>
      </c>
      <c r="Y19" s="135"/>
      <c r="Z19" s="135"/>
    </row>
    <row r="20" spans="2:26" ht="16.5" x14ac:dyDescent="0.3">
      <c r="B20" s="3" t="s">
        <v>4</v>
      </c>
      <c r="C20" s="4">
        <v>24</v>
      </c>
      <c r="D20" s="76">
        <v>192</v>
      </c>
      <c r="E20" s="91">
        <v>0</v>
      </c>
      <c r="F20" s="91">
        <v>0</v>
      </c>
      <c r="G20" s="91">
        <v>0</v>
      </c>
      <c r="H20" s="91">
        <v>0</v>
      </c>
      <c r="R20" s="142" t="s">
        <v>4</v>
      </c>
      <c r="S20" s="142">
        <v>24</v>
      </c>
      <c r="T20" s="143">
        <v>192</v>
      </c>
      <c r="U20" s="144">
        <v>0</v>
      </c>
      <c r="V20" s="144">
        <v>0</v>
      </c>
      <c r="W20" s="144">
        <v>0</v>
      </c>
      <c r="X20" s="144">
        <v>0</v>
      </c>
      <c r="Y20" s="135"/>
      <c r="Z20" s="135"/>
    </row>
    <row r="21" spans="2:26" ht="16.5" x14ac:dyDescent="0.3">
      <c r="B21" s="3" t="s">
        <v>7</v>
      </c>
      <c r="C21" s="4">
        <v>24</v>
      </c>
      <c r="D21" s="76">
        <v>252</v>
      </c>
      <c r="E21" s="91">
        <v>0</v>
      </c>
      <c r="F21" s="91">
        <v>0</v>
      </c>
      <c r="G21" s="91">
        <v>0</v>
      </c>
      <c r="H21" s="92">
        <v>0</v>
      </c>
      <c r="R21" s="142" t="s">
        <v>7</v>
      </c>
      <c r="S21" s="142">
        <v>24</v>
      </c>
      <c r="T21" s="143">
        <v>252</v>
      </c>
      <c r="U21" s="144">
        <v>0</v>
      </c>
      <c r="V21" s="144">
        <v>0</v>
      </c>
      <c r="W21" s="144">
        <v>0</v>
      </c>
      <c r="X21" s="145">
        <v>0</v>
      </c>
      <c r="Y21" s="135"/>
      <c r="Z21" s="135"/>
    </row>
    <row r="22" spans="2:26" ht="16.5" x14ac:dyDescent="0.3">
      <c r="B22" s="202" t="s">
        <v>5</v>
      </c>
      <c r="C22" s="202"/>
      <c r="D22" s="80">
        <f>AVERAGE(D19:D21)</f>
        <v>224</v>
      </c>
      <c r="E22" s="20">
        <f>AVERAGE(E19:E21)</f>
        <v>0</v>
      </c>
      <c r="F22" s="20">
        <f>AVERAGE(F19:F21)</f>
        <v>0</v>
      </c>
      <c r="G22" s="20">
        <f>AVERAGE(G19:G21)</f>
        <v>0</v>
      </c>
      <c r="H22" s="20">
        <f>AVERAGE(H19:H21)</f>
        <v>0</v>
      </c>
      <c r="R22" s="171" t="s">
        <v>5</v>
      </c>
      <c r="S22" s="171"/>
      <c r="T22" s="144">
        <f>AVERAGE(T19:T21)</f>
        <v>224</v>
      </c>
      <c r="U22" s="144">
        <f>AVERAGE(U19:U21)</f>
        <v>0</v>
      </c>
      <c r="V22" s="144">
        <f>AVERAGE(V19:V21)</f>
        <v>0</v>
      </c>
      <c r="W22" s="144">
        <f>AVERAGE(W19:W21)</f>
        <v>0</v>
      </c>
      <c r="X22" s="144">
        <f>AVERAGE(X19:X21)</f>
        <v>0</v>
      </c>
      <c r="Y22" s="135"/>
      <c r="Z22" s="135"/>
    </row>
    <row r="23" spans="2:26" ht="15.75" x14ac:dyDescent="0.25">
      <c r="B23" s="198" t="s">
        <v>6</v>
      </c>
      <c r="C23" s="198"/>
      <c r="D23" s="78">
        <f>(D22*10^5)*10</f>
        <v>224000000</v>
      </c>
      <c r="E23" s="21">
        <f>(E22*3)*10</f>
        <v>0</v>
      </c>
      <c r="F23" s="21">
        <f>(F22*10^4)*10</f>
        <v>0</v>
      </c>
      <c r="G23" s="21">
        <f>(G22*3)*10</f>
        <v>0</v>
      </c>
      <c r="H23" s="21">
        <f>(H22*10^4)*10</f>
        <v>0</v>
      </c>
      <c r="R23" s="170" t="s">
        <v>6</v>
      </c>
      <c r="S23" s="170"/>
      <c r="T23" s="147">
        <f>(T22*10^5)*10</f>
        <v>224000000</v>
      </c>
      <c r="U23" s="148">
        <f>(U22*3)*10</f>
        <v>0</v>
      </c>
      <c r="V23" s="148">
        <f>(V22*10^4)*10</f>
        <v>0</v>
      </c>
      <c r="W23" s="148">
        <f>(W22*3)*10</f>
        <v>0</v>
      </c>
      <c r="X23" s="148">
        <f>(X22*10^4)*10</f>
        <v>0</v>
      </c>
      <c r="Y23" s="135"/>
      <c r="Z23" s="135"/>
    </row>
    <row r="24" spans="2:26" ht="15.75" x14ac:dyDescent="0.25">
      <c r="B24" s="198"/>
      <c r="C24" s="198"/>
      <c r="D24" s="79">
        <f>D23*100</f>
        <v>22400000000</v>
      </c>
      <c r="E24" s="22">
        <f>E23*100</f>
        <v>0</v>
      </c>
      <c r="F24" s="22">
        <f>F23*100</f>
        <v>0</v>
      </c>
      <c r="G24" s="22">
        <f>G23*100</f>
        <v>0</v>
      </c>
      <c r="H24" s="22">
        <f>H23*100</f>
        <v>0</v>
      </c>
      <c r="R24" s="170"/>
      <c r="S24" s="170"/>
      <c r="T24" s="147">
        <f>T23*100</f>
        <v>22400000000</v>
      </c>
      <c r="U24" s="149">
        <f>U23*100</f>
        <v>0</v>
      </c>
      <c r="V24" s="149">
        <f>V23*100</f>
        <v>0</v>
      </c>
      <c r="W24" s="149">
        <f>W23*100</f>
        <v>0</v>
      </c>
      <c r="X24" s="149">
        <f>X23*100</f>
        <v>0</v>
      </c>
      <c r="Y24" s="135"/>
      <c r="Z24" s="135"/>
    </row>
    <row r="25" spans="2:26" ht="15.75" x14ac:dyDescent="0.25">
      <c r="D25" s="24"/>
      <c r="E25" s="24"/>
      <c r="F25" s="24"/>
      <c r="G25" s="24"/>
      <c r="H25" s="24"/>
      <c r="R25" s="135"/>
      <c r="S25" s="135"/>
      <c r="T25" s="150"/>
      <c r="U25" s="150"/>
      <c r="V25" s="150"/>
      <c r="W25" s="150"/>
      <c r="X25" s="150"/>
      <c r="Y25" s="135"/>
      <c r="Z25" s="135"/>
    </row>
    <row r="26" spans="2:26" ht="15.75" x14ac:dyDescent="0.25">
      <c r="R26" s="135"/>
      <c r="S26" s="135"/>
      <c r="T26" s="135"/>
      <c r="U26" s="135"/>
      <c r="V26" s="135"/>
      <c r="W26" s="135"/>
      <c r="X26" s="135"/>
      <c r="Y26" s="135"/>
      <c r="Z26" s="135"/>
    </row>
    <row r="27" spans="2:26" ht="15.75" x14ac:dyDescent="0.25">
      <c r="R27" s="135"/>
      <c r="S27" s="135"/>
      <c r="T27" s="135"/>
      <c r="U27" s="135"/>
      <c r="V27" s="135"/>
      <c r="W27" s="135"/>
      <c r="X27" s="135"/>
      <c r="Y27" s="135"/>
      <c r="Z27" s="135"/>
    </row>
    <row r="28" spans="2:26" ht="15.75" x14ac:dyDescent="0.25">
      <c r="D28" s="74" t="s">
        <v>9</v>
      </c>
      <c r="E28" s="199" t="s">
        <v>68</v>
      </c>
      <c r="F28" s="199"/>
      <c r="G28" s="199"/>
      <c r="H28" s="199"/>
      <c r="I28" s="199"/>
      <c r="J28" s="199"/>
      <c r="R28" s="135"/>
      <c r="S28" s="135"/>
      <c r="T28" s="169" t="s">
        <v>9</v>
      </c>
      <c r="U28" s="169" t="s">
        <v>68</v>
      </c>
      <c r="V28" s="169"/>
      <c r="W28" s="169"/>
      <c r="X28" s="169"/>
      <c r="Y28" s="169"/>
      <c r="Z28" s="169"/>
    </row>
    <row r="29" spans="2:26" ht="15.75" x14ac:dyDescent="0.25">
      <c r="B29" s="1"/>
      <c r="C29" s="1"/>
      <c r="D29" s="66" t="s">
        <v>10</v>
      </c>
      <c r="E29" s="200" t="s">
        <v>20</v>
      </c>
      <c r="F29" s="200"/>
      <c r="G29" s="200"/>
      <c r="H29" s="201" t="s">
        <v>21</v>
      </c>
      <c r="I29" s="201"/>
      <c r="J29" s="201"/>
      <c r="K29" s="59"/>
      <c r="R29" s="137"/>
      <c r="S29" s="137"/>
      <c r="T29" s="170" t="s">
        <v>10</v>
      </c>
      <c r="U29" s="170" t="s">
        <v>20</v>
      </c>
      <c r="V29" s="170"/>
      <c r="W29" s="170"/>
      <c r="X29" s="170" t="s">
        <v>21</v>
      </c>
      <c r="Y29" s="170"/>
      <c r="Z29" s="170"/>
    </row>
    <row r="30" spans="2:26" ht="15.75" x14ac:dyDescent="0.25">
      <c r="B30" s="2" t="s">
        <v>0</v>
      </c>
      <c r="C30" s="2" t="s">
        <v>1</v>
      </c>
      <c r="D30" s="18" t="s">
        <v>2</v>
      </c>
      <c r="E30" s="18" t="s">
        <v>27</v>
      </c>
      <c r="F30" s="18" t="s">
        <v>52</v>
      </c>
      <c r="G30" s="18" t="s">
        <v>71</v>
      </c>
      <c r="H30" s="18" t="s">
        <v>29</v>
      </c>
      <c r="I30" s="18" t="s">
        <v>27</v>
      </c>
      <c r="J30" s="18" t="s">
        <v>8</v>
      </c>
      <c r="R30" s="171" t="s">
        <v>0</v>
      </c>
      <c r="S30" s="171" t="s">
        <v>1</v>
      </c>
      <c r="T30" s="141" t="s">
        <v>2</v>
      </c>
      <c r="U30" s="141" t="s">
        <v>27</v>
      </c>
      <c r="V30" s="141" t="s">
        <v>52</v>
      </c>
      <c r="W30" s="141" t="s">
        <v>71</v>
      </c>
      <c r="X30" s="141" t="s">
        <v>29</v>
      </c>
      <c r="Y30" s="141" t="s">
        <v>27</v>
      </c>
      <c r="Z30" s="141" t="s">
        <v>8</v>
      </c>
    </row>
    <row r="31" spans="2:26" ht="15.75" x14ac:dyDescent="0.25">
      <c r="B31" s="3" t="s">
        <v>3</v>
      </c>
      <c r="C31" s="4">
        <v>24</v>
      </c>
      <c r="D31" s="19">
        <v>113</v>
      </c>
      <c r="E31" s="6" t="s">
        <v>11</v>
      </c>
      <c r="F31" s="6">
        <v>205</v>
      </c>
      <c r="G31" s="6">
        <v>57</v>
      </c>
      <c r="H31" s="19"/>
      <c r="I31" s="6">
        <v>1</v>
      </c>
      <c r="J31" s="6">
        <v>0</v>
      </c>
      <c r="R31" s="142" t="s">
        <v>3</v>
      </c>
      <c r="S31" s="142">
        <v>24</v>
      </c>
      <c r="T31" s="145">
        <v>113</v>
      </c>
      <c r="U31" s="151" t="s">
        <v>11</v>
      </c>
      <c r="V31" s="151">
        <v>205</v>
      </c>
      <c r="W31" s="151">
        <v>57</v>
      </c>
      <c r="X31" s="145"/>
      <c r="Y31" s="151">
        <v>1</v>
      </c>
      <c r="Z31" s="151">
        <v>0</v>
      </c>
    </row>
    <row r="32" spans="2:26" ht="15.75" x14ac:dyDescent="0.25">
      <c r="B32" s="3" t="s">
        <v>4</v>
      </c>
      <c r="C32" s="4">
        <v>24</v>
      </c>
      <c r="D32" s="19">
        <v>125</v>
      </c>
      <c r="E32" s="6" t="s">
        <v>11</v>
      </c>
      <c r="F32" s="6">
        <v>202</v>
      </c>
      <c r="G32" s="6">
        <v>25</v>
      </c>
      <c r="H32" s="19">
        <v>27</v>
      </c>
      <c r="I32" s="6">
        <v>0</v>
      </c>
      <c r="J32" s="6">
        <v>0</v>
      </c>
      <c r="R32" s="142" t="s">
        <v>4</v>
      </c>
      <c r="S32" s="142">
        <v>24</v>
      </c>
      <c r="T32" s="145">
        <v>125</v>
      </c>
      <c r="U32" s="151" t="s">
        <v>11</v>
      </c>
      <c r="V32" s="151">
        <v>202</v>
      </c>
      <c r="W32" s="151">
        <v>25</v>
      </c>
      <c r="X32" s="145">
        <v>27</v>
      </c>
      <c r="Y32" s="151">
        <v>0</v>
      </c>
      <c r="Z32" s="151">
        <v>0</v>
      </c>
    </row>
    <row r="33" spans="2:26" ht="15.75" x14ac:dyDescent="0.25">
      <c r="B33" s="3" t="s">
        <v>7</v>
      </c>
      <c r="C33" s="4">
        <v>24</v>
      </c>
      <c r="D33" s="19">
        <v>92</v>
      </c>
      <c r="E33" s="6" t="s">
        <v>11</v>
      </c>
      <c r="F33" s="6">
        <v>138</v>
      </c>
      <c r="G33" s="6">
        <v>60</v>
      </c>
      <c r="H33" s="19">
        <v>32</v>
      </c>
      <c r="I33" s="6">
        <v>0</v>
      </c>
      <c r="J33" s="6">
        <v>0</v>
      </c>
      <c r="R33" s="142" t="s">
        <v>7</v>
      </c>
      <c r="S33" s="142">
        <v>24</v>
      </c>
      <c r="T33" s="145">
        <v>92</v>
      </c>
      <c r="U33" s="151" t="s">
        <v>11</v>
      </c>
      <c r="V33" s="151">
        <v>138</v>
      </c>
      <c r="W33" s="151">
        <v>60</v>
      </c>
      <c r="X33" s="145">
        <v>32</v>
      </c>
      <c r="Y33" s="151">
        <v>0</v>
      </c>
      <c r="Z33" s="151">
        <v>0</v>
      </c>
    </row>
    <row r="34" spans="2:26" ht="16.5" x14ac:dyDescent="0.3">
      <c r="B34" s="202" t="s">
        <v>5</v>
      </c>
      <c r="C34" s="202"/>
      <c r="D34" s="80">
        <f>AVERAGE(D31:D33)</f>
        <v>110</v>
      </c>
      <c r="E34" s="20" t="e">
        <f t="shared" ref="E34:J34" si="0">AVERAGE(E31:E33)</f>
        <v>#DIV/0!</v>
      </c>
      <c r="F34" s="20">
        <f t="shared" si="0"/>
        <v>181.66666666666666</v>
      </c>
      <c r="G34" s="20">
        <f t="shared" si="0"/>
        <v>47.333333333333336</v>
      </c>
      <c r="H34" s="20">
        <f t="shared" si="0"/>
        <v>29.5</v>
      </c>
      <c r="I34" s="20">
        <f t="shared" si="0"/>
        <v>0.33333333333333331</v>
      </c>
      <c r="J34" s="20">
        <f t="shared" si="0"/>
        <v>0</v>
      </c>
      <c r="R34" s="171" t="s">
        <v>5</v>
      </c>
      <c r="S34" s="171"/>
      <c r="T34" s="144">
        <f>AVERAGE(T31:T33)</f>
        <v>110</v>
      </c>
      <c r="U34" s="144" t="e">
        <f t="shared" ref="U34:Z34" si="1">AVERAGE(U31:U33)</f>
        <v>#DIV/0!</v>
      </c>
      <c r="V34" s="144">
        <f t="shared" si="1"/>
        <v>181.66666666666666</v>
      </c>
      <c r="W34" s="144">
        <f t="shared" si="1"/>
        <v>47.333333333333336</v>
      </c>
      <c r="X34" s="144">
        <f t="shared" si="1"/>
        <v>29.5</v>
      </c>
      <c r="Y34" s="144">
        <f t="shared" si="1"/>
        <v>0.33333333333333331</v>
      </c>
      <c r="Z34" s="144">
        <f t="shared" si="1"/>
        <v>0</v>
      </c>
    </row>
    <row r="35" spans="2:26" ht="15.75" x14ac:dyDescent="0.25">
      <c r="B35" s="198" t="s">
        <v>6</v>
      </c>
      <c r="C35" s="198"/>
      <c r="D35" s="78">
        <f>(D34*10^5)*10</f>
        <v>110000000</v>
      </c>
      <c r="E35" s="21" t="e">
        <f>(E34*10^2)*10</f>
        <v>#DIV/0!</v>
      </c>
      <c r="F35" s="21">
        <f>(F34*10^3)*10</f>
        <v>1816666.6666666665</v>
      </c>
      <c r="G35" s="21">
        <f>(G34*10^4)*10</f>
        <v>4733333.333333334</v>
      </c>
      <c r="H35" s="21">
        <f>(H34*10)*10</f>
        <v>2950</v>
      </c>
      <c r="I35" s="21">
        <f>(I34*10^2)*10</f>
        <v>333.33333333333326</v>
      </c>
      <c r="J35" s="21">
        <f>(J34*10^3)*10</f>
        <v>0</v>
      </c>
      <c r="R35" s="170" t="s">
        <v>6</v>
      </c>
      <c r="S35" s="170"/>
      <c r="T35" s="147">
        <f>(T34*10^5)*10</f>
        <v>110000000</v>
      </c>
      <c r="U35" s="148" t="e">
        <f>(U34*10^2)*10</f>
        <v>#DIV/0!</v>
      </c>
      <c r="V35" s="148">
        <f>(V34*10^3)*10</f>
        <v>1816666.6666666665</v>
      </c>
      <c r="W35" s="148">
        <f>(W34*10^4)*10</f>
        <v>4733333.333333334</v>
      </c>
      <c r="X35" s="148">
        <f>(X34*10)*10</f>
        <v>2950</v>
      </c>
      <c r="Y35" s="148">
        <f>(Y34*10^2)*10</f>
        <v>333.33333333333326</v>
      </c>
      <c r="Z35" s="148">
        <f>(Z34*10^3)*10</f>
        <v>0</v>
      </c>
    </row>
    <row r="36" spans="2:26" ht="15.75" x14ac:dyDescent="0.25">
      <c r="B36" s="198"/>
      <c r="C36" s="198"/>
      <c r="D36" s="79">
        <f>D35*100</f>
        <v>11000000000</v>
      </c>
      <c r="E36" s="22" t="e">
        <f>E34*100</f>
        <v>#DIV/0!</v>
      </c>
      <c r="F36" s="22">
        <f>F35*100</f>
        <v>181666666.66666666</v>
      </c>
      <c r="G36" s="22">
        <f>G35*100</f>
        <v>473333333.33333337</v>
      </c>
      <c r="H36" s="22">
        <f>H35*100</f>
        <v>295000</v>
      </c>
      <c r="I36" s="22">
        <f>I35*100</f>
        <v>33333.333333333328</v>
      </c>
      <c r="J36" s="22">
        <f>J35*100</f>
        <v>0</v>
      </c>
      <c r="R36" s="170"/>
      <c r="S36" s="170"/>
      <c r="T36" s="147">
        <f>T35*100</f>
        <v>11000000000</v>
      </c>
      <c r="U36" s="149" t="e">
        <f>U34*100</f>
        <v>#DIV/0!</v>
      </c>
      <c r="V36" s="149">
        <f>V35*100</f>
        <v>181666666.66666666</v>
      </c>
      <c r="W36" s="149">
        <f>W35*100</f>
        <v>473333333.33333337</v>
      </c>
      <c r="X36" s="149">
        <f>X35*100</f>
        <v>295000</v>
      </c>
      <c r="Y36" s="149">
        <f>Y35*100</f>
        <v>33333.333333333328</v>
      </c>
      <c r="Z36" s="149">
        <f>Z35*100</f>
        <v>0</v>
      </c>
    </row>
    <row r="37" spans="2:26" ht="15.75" x14ac:dyDescent="0.25">
      <c r="H37" s="37"/>
      <c r="R37" s="135"/>
      <c r="S37" s="135"/>
      <c r="T37" s="135"/>
      <c r="U37" s="135"/>
      <c r="V37" s="135"/>
      <c r="W37" s="135"/>
      <c r="X37" s="152"/>
      <c r="Y37" s="135"/>
      <c r="Z37" s="135"/>
    </row>
    <row r="38" spans="2:26" ht="15.75" x14ac:dyDescent="0.25">
      <c r="R38" s="135"/>
      <c r="S38" s="135"/>
      <c r="T38" s="135"/>
      <c r="U38" s="135"/>
      <c r="V38" s="135"/>
      <c r="W38" s="135"/>
      <c r="X38" s="135"/>
      <c r="Y38" s="135"/>
      <c r="Z38" s="135"/>
    </row>
    <row r="39" spans="2:26" ht="15.75" x14ac:dyDescent="0.25">
      <c r="R39" s="135"/>
      <c r="S39" s="135"/>
      <c r="T39" s="135"/>
      <c r="U39" s="135"/>
      <c r="V39" s="135"/>
      <c r="W39" s="135"/>
      <c r="X39" s="135"/>
      <c r="Y39" s="135"/>
      <c r="Z39" s="135"/>
    </row>
    <row r="40" spans="2:26" ht="15.75" x14ac:dyDescent="0.25">
      <c r="D40" s="74" t="s">
        <v>9</v>
      </c>
      <c r="E40" s="199" t="s">
        <v>70</v>
      </c>
      <c r="F40" s="199"/>
      <c r="G40" s="199"/>
      <c r="H40" s="199"/>
      <c r="I40" s="81"/>
      <c r="J40" s="81"/>
      <c r="R40" s="135"/>
      <c r="S40" s="135"/>
      <c r="T40" s="169" t="s">
        <v>9</v>
      </c>
      <c r="U40" s="169" t="s">
        <v>70</v>
      </c>
      <c r="V40" s="169"/>
      <c r="W40" s="169"/>
      <c r="X40" s="169"/>
      <c r="Y40" s="166"/>
      <c r="Z40" s="166"/>
    </row>
    <row r="41" spans="2:26" ht="15.75" x14ac:dyDescent="0.25">
      <c r="B41" s="1"/>
      <c r="C41" s="1"/>
      <c r="D41" s="66" t="s">
        <v>10</v>
      </c>
      <c r="E41" s="56" t="s">
        <v>20</v>
      </c>
      <c r="F41" s="56"/>
      <c r="G41" s="201" t="s">
        <v>21</v>
      </c>
      <c r="H41" s="201"/>
      <c r="I41" s="25"/>
      <c r="J41" s="25"/>
      <c r="R41" s="137"/>
      <c r="S41" s="137"/>
      <c r="T41" s="170" t="s">
        <v>10</v>
      </c>
      <c r="U41" s="167" t="s">
        <v>20</v>
      </c>
      <c r="V41" s="167"/>
      <c r="W41" s="170" t="s">
        <v>21</v>
      </c>
      <c r="X41" s="170"/>
      <c r="Y41" s="135"/>
      <c r="Z41" s="135"/>
    </row>
    <row r="42" spans="2:26" ht="15.75" x14ac:dyDescent="0.25">
      <c r="B42" s="2" t="s">
        <v>0</v>
      </c>
      <c r="C42" s="2" t="s">
        <v>1</v>
      </c>
      <c r="D42" s="18" t="s">
        <v>2</v>
      </c>
      <c r="E42" s="18" t="s">
        <v>27</v>
      </c>
      <c r="F42" s="18" t="s">
        <v>8</v>
      </c>
      <c r="G42" s="18" t="s">
        <v>29</v>
      </c>
      <c r="H42" s="18" t="s">
        <v>56</v>
      </c>
      <c r="I42" s="25"/>
      <c r="J42" s="82" t="s">
        <v>8</v>
      </c>
      <c r="R42" s="171" t="s">
        <v>0</v>
      </c>
      <c r="S42" s="171" t="s">
        <v>1</v>
      </c>
      <c r="T42" s="141" t="s">
        <v>2</v>
      </c>
      <c r="U42" s="141" t="s">
        <v>27</v>
      </c>
      <c r="V42" s="141" t="s">
        <v>8</v>
      </c>
      <c r="W42" s="141" t="s">
        <v>29</v>
      </c>
      <c r="X42" s="141" t="s">
        <v>56</v>
      </c>
      <c r="Y42" s="135"/>
      <c r="Z42" s="141"/>
    </row>
    <row r="43" spans="2:26" ht="16.5" x14ac:dyDescent="0.3">
      <c r="B43" s="3" t="s">
        <v>3</v>
      </c>
      <c r="C43" s="4">
        <v>24</v>
      </c>
      <c r="D43" s="19">
        <v>113</v>
      </c>
      <c r="E43" s="6" t="s">
        <v>11</v>
      </c>
      <c r="F43" s="6">
        <v>147</v>
      </c>
      <c r="G43" s="67">
        <v>38</v>
      </c>
      <c r="H43" s="67">
        <v>120</v>
      </c>
      <c r="I43" s="25"/>
      <c r="J43" s="83"/>
      <c r="R43" s="142" t="s">
        <v>3</v>
      </c>
      <c r="S43" s="142">
        <v>24</v>
      </c>
      <c r="T43" s="145">
        <v>113</v>
      </c>
      <c r="U43" s="151" t="s">
        <v>11</v>
      </c>
      <c r="V43" s="151">
        <v>147</v>
      </c>
      <c r="W43" s="153">
        <v>38</v>
      </c>
      <c r="X43" s="153">
        <v>120</v>
      </c>
      <c r="Y43" s="135"/>
      <c r="Z43" s="151"/>
    </row>
    <row r="44" spans="2:26" ht="16.5" x14ac:dyDescent="0.3">
      <c r="B44" s="3" t="s">
        <v>4</v>
      </c>
      <c r="C44" s="4">
        <v>24</v>
      </c>
      <c r="D44" s="19">
        <v>125</v>
      </c>
      <c r="E44" s="6" t="s">
        <v>11</v>
      </c>
      <c r="F44" s="6">
        <v>152</v>
      </c>
      <c r="G44" s="67">
        <v>59</v>
      </c>
      <c r="H44" s="67">
        <v>199</v>
      </c>
      <c r="I44" s="25"/>
      <c r="J44" s="83"/>
      <c r="R44" s="142" t="s">
        <v>4</v>
      </c>
      <c r="S44" s="142">
        <v>24</v>
      </c>
      <c r="T44" s="145">
        <v>125</v>
      </c>
      <c r="U44" s="151" t="s">
        <v>11</v>
      </c>
      <c r="V44" s="151">
        <v>152</v>
      </c>
      <c r="W44" s="153">
        <v>59</v>
      </c>
      <c r="X44" s="153">
        <v>199</v>
      </c>
      <c r="Y44" s="135"/>
      <c r="Z44" s="151"/>
    </row>
    <row r="45" spans="2:26" ht="16.5" x14ac:dyDescent="0.3">
      <c r="B45" s="3" t="s">
        <v>7</v>
      </c>
      <c r="C45" s="4">
        <v>24</v>
      </c>
      <c r="D45" s="19">
        <v>92</v>
      </c>
      <c r="E45" s="6" t="s">
        <v>11</v>
      </c>
      <c r="F45" s="6">
        <v>188</v>
      </c>
      <c r="G45" s="67">
        <v>94</v>
      </c>
      <c r="H45" s="67">
        <v>172</v>
      </c>
      <c r="I45" s="84"/>
      <c r="J45" s="25"/>
      <c r="R45" s="142" t="s">
        <v>7</v>
      </c>
      <c r="S45" s="142">
        <v>24</v>
      </c>
      <c r="T45" s="145">
        <v>92</v>
      </c>
      <c r="U45" s="151" t="s">
        <v>11</v>
      </c>
      <c r="V45" s="151">
        <v>188</v>
      </c>
      <c r="W45" s="153">
        <v>94</v>
      </c>
      <c r="X45" s="153">
        <v>172</v>
      </c>
      <c r="Y45" s="145"/>
      <c r="Z45" s="135"/>
    </row>
    <row r="46" spans="2:26" ht="16.5" x14ac:dyDescent="0.3">
      <c r="B46" s="202" t="s">
        <v>5</v>
      </c>
      <c r="C46" s="202"/>
      <c r="D46" s="80">
        <f>AVERAGE(D43:D45)</f>
        <v>110</v>
      </c>
      <c r="E46" s="20" t="e">
        <f>AVERAGE(E43:E45)</f>
        <v>#DIV/0!</v>
      </c>
      <c r="F46" s="20">
        <f>AVERAGE(F43:F45)</f>
        <v>162.33333333333334</v>
      </c>
      <c r="G46" s="20">
        <f>AVERAGE(G43:G45)</f>
        <v>63.666666666666664</v>
      </c>
      <c r="H46" s="20">
        <f>AVERAGE(H43:H45)</f>
        <v>163.66666666666666</v>
      </c>
      <c r="I46" s="85"/>
      <c r="J46" s="85"/>
      <c r="R46" s="171" t="s">
        <v>5</v>
      </c>
      <c r="S46" s="171"/>
      <c r="T46" s="144">
        <f>AVERAGE(T43:T45)</f>
        <v>110</v>
      </c>
      <c r="U46" s="144" t="e">
        <f>AVERAGE(U43:U45)</f>
        <v>#DIV/0!</v>
      </c>
      <c r="V46" s="144">
        <f>AVERAGE(V43:V45)</f>
        <v>162.33333333333334</v>
      </c>
      <c r="W46" s="144">
        <f>AVERAGE(W43:W45)</f>
        <v>63.666666666666664</v>
      </c>
      <c r="X46" s="144">
        <f>AVERAGE(X43:X45)</f>
        <v>163.66666666666666</v>
      </c>
      <c r="Y46" s="144"/>
      <c r="Z46" s="144"/>
    </row>
    <row r="47" spans="2:26" ht="15.75" x14ac:dyDescent="0.25">
      <c r="B47" s="198" t="s">
        <v>6</v>
      </c>
      <c r="C47" s="198"/>
      <c r="D47" s="78">
        <f>(D46*10^5)*10</f>
        <v>110000000</v>
      </c>
      <c r="E47" s="21" t="s">
        <v>81</v>
      </c>
      <c r="F47" s="21">
        <f>(F46*10^3)*10</f>
        <v>1623333.3333333335</v>
      </c>
      <c r="G47" s="21">
        <f>(G46*10^1)*10</f>
        <v>6366.6666666666661</v>
      </c>
      <c r="H47" s="21">
        <f>(H46*5)*10</f>
        <v>8183.3333333333321</v>
      </c>
      <c r="I47" s="86"/>
      <c r="J47" s="86"/>
      <c r="R47" s="170" t="s">
        <v>6</v>
      </c>
      <c r="S47" s="170"/>
      <c r="T47" s="147">
        <f>(T46*10^5)*10</f>
        <v>110000000</v>
      </c>
      <c r="U47" s="148" t="s">
        <v>81</v>
      </c>
      <c r="V47" s="148">
        <f>(V46*10^3)*10</f>
        <v>1623333.3333333335</v>
      </c>
      <c r="W47" s="148">
        <f>(W46*10^1)*10</f>
        <v>6366.6666666666661</v>
      </c>
      <c r="X47" s="148">
        <f>(X46*5)*10</f>
        <v>8183.3333333333321</v>
      </c>
      <c r="Y47" s="148"/>
      <c r="Z47" s="148"/>
    </row>
    <row r="48" spans="2:26" ht="15.75" x14ac:dyDescent="0.25">
      <c r="B48" s="198"/>
      <c r="C48" s="198"/>
      <c r="D48" s="79">
        <f>D47*100</f>
        <v>11000000000</v>
      </c>
      <c r="E48" s="22" t="e">
        <f>E47*100</f>
        <v>#VALUE!</v>
      </c>
      <c r="F48" s="22">
        <f>F47*100</f>
        <v>162333333.33333334</v>
      </c>
      <c r="G48" s="22">
        <f>G47*100</f>
        <v>636666.66666666663</v>
      </c>
      <c r="H48" s="22">
        <f>H47*100</f>
        <v>818333.33333333326</v>
      </c>
      <c r="I48" s="87"/>
      <c r="J48" s="87"/>
      <c r="R48" s="170"/>
      <c r="S48" s="170"/>
      <c r="T48" s="147">
        <f>T47*100</f>
        <v>11000000000</v>
      </c>
      <c r="U48" s="149" t="e">
        <f>U47*100</f>
        <v>#VALUE!</v>
      </c>
      <c r="V48" s="149">
        <f>V47*100</f>
        <v>162333333.33333334</v>
      </c>
      <c r="W48" s="149">
        <f>W47*100</f>
        <v>636666.66666666663</v>
      </c>
      <c r="X48" s="149">
        <f>X47*100</f>
        <v>818333.33333333326</v>
      </c>
      <c r="Y48" s="149"/>
      <c r="Z48" s="149"/>
    </row>
    <row r="49" spans="2:26" ht="15.75" x14ac:dyDescent="0.25">
      <c r="R49" s="135"/>
      <c r="S49" s="135"/>
      <c r="T49" s="135"/>
      <c r="U49" s="135"/>
      <c r="V49" s="135"/>
      <c r="W49" s="135"/>
      <c r="X49" s="135"/>
      <c r="Y49" s="135"/>
      <c r="Z49" s="135"/>
    </row>
    <row r="50" spans="2:26" ht="15.75" x14ac:dyDescent="0.25">
      <c r="R50" s="135"/>
      <c r="S50" s="135"/>
      <c r="T50" s="135"/>
      <c r="U50" s="135"/>
      <c r="V50" s="135"/>
      <c r="W50" s="135"/>
      <c r="X50" s="135"/>
      <c r="Y50" s="135"/>
      <c r="Z50" s="135"/>
    </row>
    <row r="51" spans="2:26" ht="15.75" x14ac:dyDescent="0.25">
      <c r="R51" s="135"/>
      <c r="S51" s="135"/>
      <c r="T51" s="135"/>
      <c r="U51" s="135"/>
      <c r="V51" s="135"/>
      <c r="W51" s="135"/>
      <c r="X51" s="135"/>
      <c r="Y51" s="135"/>
      <c r="Z51" s="135"/>
    </row>
    <row r="52" spans="2:26" ht="15.75" x14ac:dyDescent="0.25">
      <c r="D52" s="74" t="s">
        <v>9</v>
      </c>
      <c r="E52" s="199" t="s">
        <v>82</v>
      </c>
      <c r="F52" s="199"/>
      <c r="G52" s="199"/>
      <c r="H52" s="199"/>
      <c r="I52" s="199"/>
      <c r="R52" s="135"/>
      <c r="S52" s="135"/>
      <c r="T52" s="169" t="s">
        <v>9</v>
      </c>
      <c r="U52" s="169" t="s">
        <v>82</v>
      </c>
      <c r="V52" s="169"/>
      <c r="W52" s="169"/>
      <c r="X52" s="169"/>
      <c r="Y52" s="169"/>
      <c r="Z52" s="135"/>
    </row>
    <row r="53" spans="2:26" ht="15.75" x14ac:dyDescent="0.25">
      <c r="B53" s="1"/>
      <c r="C53" s="1"/>
      <c r="D53" s="130" t="s">
        <v>10</v>
      </c>
      <c r="E53" s="200" t="s">
        <v>20</v>
      </c>
      <c r="F53" s="200"/>
      <c r="G53" s="201" t="s">
        <v>21</v>
      </c>
      <c r="H53" s="201"/>
      <c r="I53" s="201"/>
      <c r="R53" s="137"/>
      <c r="S53" s="137"/>
      <c r="T53" s="170" t="s">
        <v>10</v>
      </c>
      <c r="U53" s="170" t="s">
        <v>20</v>
      </c>
      <c r="V53" s="170"/>
      <c r="W53" s="170" t="s">
        <v>21</v>
      </c>
      <c r="X53" s="170"/>
      <c r="Y53" s="170"/>
      <c r="Z53" s="135"/>
    </row>
    <row r="54" spans="2:26" ht="15.75" x14ac:dyDescent="0.25">
      <c r="B54" s="2" t="s">
        <v>0</v>
      </c>
      <c r="C54" s="2" t="s">
        <v>1</v>
      </c>
      <c r="D54" s="18" t="s">
        <v>2</v>
      </c>
      <c r="E54" s="18" t="s">
        <v>27</v>
      </c>
      <c r="F54" s="18" t="s">
        <v>8</v>
      </c>
      <c r="G54" s="18" t="s">
        <v>29</v>
      </c>
      <c r="H54" s="18" t="s">
        <v>28</v>
      </c>
      <c r="I54" s="18" t="s">
        <v>56</v>
      </c>
      <c r="R54" s="171" t="s">
        <v>0</v>
      </c>
      <c r="S54" s="171" t="s">
        <v>1</v>
      </c>
      <c r="T54" s="141" t="s">
        <v>2</v>
      </c>
      <c r="U54" s="141" t="s">
        <v>27</v>
      </c>
      <c r="V54" s="141" t="s">
        <v>8</v>
      </c>
      <c r="W54" s="141" t="s">
        <v>29</v>
      </c>
      <c r="X54" s="141" t="s">
        <v>28</v>
      </c>
      <c r="Y54" s="141" t="s">
        <v>56</v>
      </c>
      <c r="Z54" s="135"/>
    </row>
    <row r="55" spans="2:26" ht="15.75" x14ac:dyDescent="0.25">
      <c r="B55" s="3" t="s">
        <v>3</v>
      </c>
      <c r="C55" s="4">
        <v>24</v>
      </c>
      <c r="D55" s="50">
        <v>52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R55" s="142" t="s">
        <v>3</v>
      </c>
      <c r="S55" s="142">
        <v>24</v>
      </c>
      <c r="T55" s="145">
        <v>52</v>
      </c>
      <c r="U55" s="151">
        <v>0</v>
      </c>
      <c r="V55" s="151">
        <v>0</v>
      </c>
      <c r="W55" s="151">
        <v>0</v>
      </c>
      <c r="X55" s="151">
        <v>0</v>
      </c>
      <c r="Y55" s="151">
        <v>0</v>
      </c>
      <c r="Z55" s="135"/>
    </row>
    <row r="56" spans="2:26" ht="15.75" x14ac:dyDescent="0.25">
      <c r="B56" s="3" t="s">
        <v>4</v>
      </c>
      <c r="C56" s="4">
        <v>24</v>
      </c>
      <c r="D56" s="50">
        <v>62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R56" s="142" t="s">
        <v>4</v>
      </c>
      <c r="S56" s="142">
        <v>24</v>
      </c>
      <c r="T56" s="145">
        <v>62</v>
      </c>
      <c r="U56" s="151">
        <v>0</v>
      </c>
      <c r="V56" s="151">
        <v>0</v>
      </c>
      <c r="W56" s="151">
        <v>0</v>
      </c>
      <c r="X56" s="151">
        <v>0</v>
      </c>
      <c r="Y56" s="151">
        <v>0</v>
      </c>
      <c r="Z56" s="135"/>
    </row>
    <row r="57" spans="2:26" ht="15.75" x14ac:dyDescent="0.25">
      <c r="B57" s="3" t="s">
        <v>7</v>
      </c>
      <c r="C57" s="4">
        <v>24</v>
      </c>
      <c r="D57" s="50">
        <v>50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R57" s="142" t="s">
        <v>7</v>
      </c>
      <c r="S57" s="142">
        <v>24</v>
      </c>
      <c r="T57" s="145">
        <v>50</v>
      </c>
      <c r="U57" s="151">
        <v>0</v>
      </c>
      <c r="V57" s="151">
        <v>0</v>
      </c>
      <c r="W57" s="151">
        <v>0</v>
      </c>
      <c r="X57" s="151">
        <v>0</v>
      </c>
      <c r="Y57" s="151">
        <v>0</v>
      </c>
      <c r="Z57" s="135"/>
    </row>
    <row r="58" spans="2:26" ht="16.5" x14ac:dyDescent="0.3">
      <c r="B58" s="202" t="s">
        <v>5</v>
      </c>
      <c r="C58" s="202"/>
      <c r="D58" s="51"/>
      <c r="E58" s="20">
        <f>AVERAGE(E55:E57)</f>
        <v>0</v>
      </c>
      <c r="F58" s="20">
        <f>AVERAGE(F55:F57)</f>
        <v>0</v>
      </c>
      <c r="G58" s="20">
        <f>AVERAGE(G55:G57)</f>
        <v>0</v>
      </c>
      <c r="H58" s="20">
        <f>AVERAGE(H55:H57)</f>
        <v>0</v>
      </c>
      <c r="I58" s="20">
        <f>AVERAGE(I55:I57)</f>
        <v>0</v>
      </c>
      <c r="R58" s="171" t="s">
        <v>5</v>
      </c>
      <c r="S58" s="171"/>
      <c r="T58" s="144"/>
      <c r="U58" s="144">
        <f>AVERAGE(U55:U57)</f>
        <v>0</v>
      </c>
      <c r="V58" s="144">
        <f>AVERAGE(V55:V57)</f>
        <v>0</v>
      </c>
      <c r="W58" s="144">
        <f>AVERAGE(W55:W57)</f>
        <v>0</v>
      </c>
      <c r="X58" s="144">
        <f>AVERAGE(X55:X57)</f>
        <v>0</v>
      </c>
      <c r="Y58" s="144">
        <f>AVERAGE(Y55:Y57)</f>
        <v>0</v>
      </c>
      <c r="Z58" s="135"/>
    </row>
    <row r="59" spans="2:26" ht="15.75" x14ac:dyDescent="0.25">
      <c r="B59" s="198" t="s">
        <v>6</v>
      </c>
      <c r="C59" s="198"/>
      <c r="D59" s="45"/>
      <c r="E59" s="21">
        <f>(E58*10^1)*10</f>
        <v>0</v>
      </c>
      <c r="F59" s="21">
        <f>(F58*10^2)*10</f>
        <v>0</v>
      </c>
      <c r="G59" s="21">
        <f>(G58*10^1)*10</f>
        <v>0</v>
      </c>
      <c r="H59" s="21">
        <f>(H58*10^2)*10</f>
        <v>0</v>
      </c>
      <c r="I59" s="21">
        <f>(I58*10^2)*10</f>
        <v>0</v>
      </c>
      <c r="R59" s="170" t="s">
        <v>6</v>
      </c>
      <c r="S59" s="170"/>
      <c r="T59" s="147"/>
      <c r="U59" s="148">
        <f>(U58*10^1)*10</f>
        <v>0</v>
      </c>
      <c r="V59" s="148">
        <f>(V58*10^2)*10</f>
        <v>0</v>
      </c>
      <c r="W59" s="148">
        <f>(W58*10^1)*10</f>
        <v>0</v>
      </c>
      <c r="X59" s="148">
        <f>(X58*10^2)*10</f>
        <v>0</v>
      </c>
      <c r="Y59" s="148">
        <f>(Y58*10^2)*10</f>
        <v>0</v>
      </c>
      <c r="Z59" s="135"/>
    </row>
    <row r="60" spans="2:26" ht="15.75" x14ac:dyDescent="0.25">
      <c r="B60" s="198"/>
      <c r="C60" s="198"/>
      <c r="D60" s="46"/>
      <c r="E60" s="22">
        <f>E59*100</f>
        <v>0</v>
      </c>
      <c r="F60" s="22">
        <f>F59*100</f>
        <v>0</v>
      </c>
      <c r="G60" s="22">
        <f>G59*100</f>
        <v>0</v>
      </c>
      <c r="H60" s="22">
        <f>H59*100</f>
        <v>0</v>
      </c>
      <c r="I60" s="22">
        <f>I59*100</f>
        <v>0</v>
      </c>
      <c r="R60" s="170"/>
      <c r="S60" s="170"/>
      <c r="T60" s="147"/>
      <c r="U60" s="149">
        <f>U59*100</f>
        <v>0</v>
      </c>
      <c r="V60" s="149">
        <f>V59*100</f>
        <v>0</v>
      </c>
      <c r="W60" s="149">
        <f>W59*100</f>
        <v>0</v>
      </c>
      <c r="X60" s="149">
        <f>X59*100</f>
        <v>0</v>
      </c>
      <c r="Y60" s="149">
        <f>Y59*100</f>
        <v>0</v>
      </c>
      <c r="Z60" s="135"/>
    </row>
    <row r="61" spans="2:26" ht="15.75" x14ac:dyDescent="0.25">
      <c r="R61" s="135"/>
      <c r="S61" s="135"/>
      <c r="T61" s="135"/>
      <c r="U61" s="135"/>
      <c r="V61" s="135"/>
      <c r="W61" s="135"/>
      <c r="X61" s="135"/>
      <c r="Y61" s="135"/>
      <c r="Z61" s="135"/>
    </row>
    <row r="62" spans="2:26" ht="15.75" x14ac:dyDescent="0.25">
      <c r="R62" s="135"/>
      <c r="S62" s="135"/>
      <c r="T62" s="135"/>
      <c r="U62" s="135"/>
      <c r="V62" s="135"/>
      <c r="W62" s="135"/>
      <c r="X62" s="135"/>
      <c r="Y62" s="135"/>
      <c r="Z62" s="135"/>
    </row>
    <row r="63" spans="2:26" ht="15.75" x14ac:dyDescent="0.25">
      <c r="R63" s="135"/>
      <c r="S63" s="135"/>
      <c r="T63" s="135"/>
      <c r="U63" s="135"/>
      <c r="V63" s="135"/>
      <c r="W63" s="135"/>
      <c r="X63" s="135"/>
      <c r="Y63" s="135"/>
      <c r="Z63" s="135"/>
    </row>
    <row r="64" spans="2:26" ht="15.75" x14ac:dyDescent="0.25">
      <c r="D64" s="74" t="s">
        <v>9</v>
      </c>
      <c r="E64" s="199" t="s">
        <v>83</v>
      </c>
      <c r="F64" s="199"/>
      <c r="G64" s="199"/>
      <c r="H64" s="199"/>
      <c r="R64" s="135"/>
      <c r="S64" s="135"/>
      <c r="T64" s="169" t="s">
        <v>9</v>
      </c>
      <c r="U64" s="169" t="s">
        <v>83</v>
      </c>
      <c r="V64" s="169"/>
      <c r="W64" s="169"/>
      <c r="X64" s="169"/>
      <c r="Y64" s="135"/>
      <c r="Z64" s="135"/>
    </row>
    <row r="65" spans="2:26" ht="15.75" x14ac:dyDescent="0.25">
      <c r="B65" s="1"/>
      <c r="C65" s="1"/>
      <c r="D65" s="130" t="s">
        <v>10</v>
      </c>
      <c r="E65" s="200" t="s">
        <v>20</v>
      </c>
      <c r="F65" s="200"/>
      <c r="G65" s="201" t="s">
        <v>21</v>
      </c>
      <c r="H65" s="201"/>
      <c r="R65" s="137"/>
      <c r="S65" s="137"/>
      <c r="T65" s="170" t="s">
        <v>10</v>
      </c>
      <c r="U65" s="170" t="s">
        <v>20</v>
      </c>
      <c r="V65" s="170"/>
      <c r="W65" s="170" t="s">
        <v>21</v>
      </c>
      <c r="X65" s="170"/>
      <c r="Y65" s="135"/>
      <c r="Z65" s="135"/>
    </row>
    <row r="66" spans="2:26" ht="15.75" x14ac:dyDescent="0.25">
      <c r="B66" s="2" t="s">
        <v>0</v>
      </c>
      <c r="C66" s="2" t="s">
        <v>1</v>
      </c>
      <c r="D66" s="18" t="s">
        <v>2</v>
      </c>
      <c r="E66" s="18" t="s">
        <v>86</v>
      </c>
      <c r="F66" s="18" t="s">
        <v>29</v>
      </c>
      <c r="G66" s="18" t="s">
        <v>85</v>
      </c>
      <c r="H66" s="18" t="s">
        <v>59</v>
      </c>
      <c r="R66" s="171" t="s">
        <v>0</v>
      </c>
      <c r="S66" s="171" t="s">
        <v>1</v>
      </c>
      <c r="T66" s="141" t="s">
        <v>2</v>
      </c>
      <c r="U66" s="141" t="s">
        <v>86</v>
      </c>
      <c r="V66" s="141" t="s">
        <v>29</v>
      </c>
      <c r="W66" s="141" t="s">
        <v>85</v>
      </c>
      <c r="X66" s="141" t="s">
        <v>59</v>
      </c>
      <c r="Y66" s="135"/>
      <c r="Z66" s="135"/>
    </row>
    <row r="67" spans="2:26" ht="15.75" x14ac:dyDescent="0.25">
      <c r="B67" s="3" t="s">
        <v>3</v>
      </c>
      <c r="C67" s="4">
        <v>24</v>
      </c>
      <c r="D67" s="19">
        <v>113</v>
      </c>
      <c r="E67" s="6">
        <v>0</v>
      </c>
      <c r="F67" s="6">
        <v>0</v>
      </c>
      <c r="G67" s="6">
        <v>0</v>
      </c>
      <c r="H67" s="6">
        <v>0</v>
      </c>
      <c r="R67" s="142" t="s">
        <v>3</v>
      </c>
      <c r="S67" s="142">
        <v>24</v>
      </c>
      <c r="T67" s="145">
        <v>113</v>
      </c>
      <c r="U67" s="151">
        <v>0</v>
      </c>
      <c r="V67" s="151">
        <v>0</v>
      </c>
      <c r="W67" s="151">
        <v>0</v>
      </c>
      <c r="X67" s="151">
        <v>0</v>
      </c>
      <c r="Y67" s="135"/>
      <c r="Z67" s="135"/>
    </row>
    <row r="68" spans="2:26" ht="15.75" x14ac:dyDescent="0.25">
      <c r="B68" s="3" t="s">
        <v>4</v>
      </c>
      <c r="C68" s="4">
        <v>24</v>
      </c>
      <c r="D68" s="19">
        <v>125</v>
      </c>
      <c r="E68" s="6">
        <v>0</v>
      </c>
      <c r="F68" s="6">
        <v>0</v>
      </c>
      <c r="G68" s="6">
        <v>0</v>
      </c>
      <c r="H68" s="6">
        <v>0</v>
      </c>
      <c r="R68" s="142" t="s">
        <v>4</v>
      </c>
      <c r="S68" s="142">
        <v>24</v>
      </c>
      <c r="T68" s="145">
        <v>125</v>
      </c>
      <c r="U68" s="151">
        <v>0</v>
      </c>
      <c r="V68" s="151">
        <v>0</v>
      </c>
      <c r="W68" s="151">
        <v>0</v>
      </c>
      <c r="X68" s="151">
        <v>0</v>
      </c>
      <c r="Y68" s="135"/>
      <c r="Z68" s="135"/>
    </row>
    <row r="69" spans="2:26" ht="15.75" x14ac:dyDescent="0.25">
      <c r="B69" s="3" t="s">
        <v>7</v>
      </c>
      <c r="C69" s="4">
        <v>24</v>
      </c>
      <c r="D69" s="19">
        <v>92</v>
      </c>
      <c r="E69" s="6">
        <v>0</v>
      </c>
      <c r="F69" s="6">
        <v>0</v>
      </c>
      <c r="G69" s="6">
        <v>0</v>
      </c>
      <c r="H69" s="6">
        <v>0</v>
      </c>
      <c r="R69" s="142" t="s">
        <v>7</v>
      </c>
      <c r="S69" s="142">
        <v>24</v>
      </c>
      <c r="T69" s="145">
        <v>92</v>
      </c>
      <c r="U69" s="151">
        <v>0</v>
      </c>
      <c r="V69" s="151">
        <v>0</v>
      </c>
      <c r="W69" s="151">
        <v>0</v>
      </c>
      <c r="X69" s="151">
        <v>0</v>
      </c>
      <c r="Y69" s="135"/>
      <c r="Z69" s="135"/>
    </row>
    <row r="70" spans="2:26" ht="16.5" x14ac:dyDescent="0.3">
      <c r="B70" s="202" t="s">
        <v>5</v>
      </c>
      <c r="C70" s="202"/>
      <c r="D70" s="20">
        <f>AVERAGE(D67:D69)</f>
        <v>110</v>
      </c>
      <c r="E70" s="20">
        <f>AVERAGE(E67:E69)</f>
        <v>0</v>
      </c>
      <c r="F70" s="20">
        <f>AVERAGE(F67:F69)</f>
        <v>0</v>
      </c>
      <c r="G70" s="20">
        <f>AVERAGE(G67:G69)</f>
        <v>0</v>
      </c>
      <c r="H70" s="20">
        <f>AVERAGE(H67:H69)</f>
        <v>0</v>
      </c>
      <c r="R70" s="171" t="s">
        <v>5</v>
      </c>
      <c r="S70" s="171"/>
      <c r="T70" s="144">
        <f>AVERAGE(T67:T69)</f>
        <v>110</v>
      </c>
      <c r="U70" s="144">
        <f>AVERAGE(U67:U69)</f>
        <v>0</v>
      </c>
      <c r="V70" s="144">
        <f>AVERAGE(V67:V69)</f>
        <v>0</v>
      </c>
      <c r="W70" s="144">
        <f>AVERAGE(W67:W69)</f>
        <v>0</v>
      </c>
      <c r="X70" s="144">
        <f>AVERAGE(X67:X69)</f>
        <v>0</v>
      </c>
      <c r="Y70" s="135"/>
      <c r="Z70" s="135"/>
    </row>
    <row r="71" spans="2:26" ht="15.75" x14ac:dyDescent="0.25">
      <c r="B71" s="198" t="s">
        <v>6</v>
      </c>
      <c r="C71" s="198"/>
      <c r="D71" s="45"/>
      <c r="E71" s="21">
        <f>(E70*10^1)*10</f>
        <v>0</v>
      </c>
      <c r="F71" s="21">
        <f>(F70*10^2)*10</f>
        <v>0</v>
      </c>
      <c r="G71" s="21">
        <f>(G70*10^1)*10</f>
        <v>0</v>
      </c>
      <c r="H71" s="21">
        <f>(H70*10^2)*10</f>
        <v>0</v>
      </c>
      <c r="R71" s="170" t="s">
        <v>6</v>
      </c>
      <c r="S71" s="170"/>
      <c r="T71" s="147"/>
      <c r="U71" s="148">
        <f>(U70*10^1)*10</f>
        <v>0</v>
      </c>
      <c r="V71" s="148">
        <f>(V70*10^2)*10</f>
        <v>0</v>
      </c>
      <c r="W71" s="148">
        <f>(W70*10^1)*10</f>
        <v>0</v>
      </c>
      <c r="X71" s="148">
        <f>(X70*10^2)*10</f>
        <v>0</v>
      </c>
      <c r="Y71" s="135"/>
      <c r="Z71" s="135"/>
    </row>
    <row r="72" spans="2:26" ht="15.75" x14ac:dyDescent="0.25">
      <c r="B72" s="198"/>
      <c r="C72" s="198"/>
      <c r="D72" s="46"/>
      <c r="E72" s="22">
        <f>E71*100</f>
        <v>0</v>
      </c>
      <c r="F72" s="22">
        <f>F71*100</f>
        <v>0</v>
      </c>
      <c r="G72" s="22">
        <f>G71*100</f>
        <v>0</v>
      </c>
      <c r="H72" s="22">
        <f>H71*100</f>
        <v>0</v>
      </c>
      <c r="R72" s="170"/>
      <c r="S72" s="170"/>
      <c r="T72" s="147"/>
      <c r="U72" s="149">
        <f>U71*100</f>
        <v>0</v>
      </c>
      <c r="V72" s="149">
        <f>V71*100</f>
        <v>0</v>
      </c>
      <c r="W72" s="149">
        <f>W71*100</f>
        <v>0</v>
      </c>
      <c r="X72" s="149">
        <f>X71*100</f>
        <v>0</v>
      </c>
      <c r="Y72" s="135"/>
      <c r="Z72" s="135"/>
    </row>
    <row r="73" spans="2:26" ht="15.75" x14ac:dyDescent="0.25">
      <c r="R73" s="135"/>
      <c r="S73" s="135"/>
      <c r="T73" s="135"/>
      <c r="U73" s="135"/>
      <c r="V73" s="135"/>
      <c r="W73" s="135"/>
      <c r="X73" s="135"/>
      <c r="Y73" s="135"/>
      <c r="Z73" s="135"/>
    </row>
    <row r="74" spans="2:26" ht="15.75" x14ac:dyDescent="0.25">
      <c r="R74" s="135"/>
      <c r="S74" s="135"/>
      <c r="T74" s="135"/>
      <c r="U74" s="135"/>
      <c r="V74" s="135"/>
      <c r="W74" s="135"/>
      <c r="X74" s="135"/>
      <c r="Y74" s="135"/>
      <c r="Z74" s="135"/>
    </row>
    <row r="75" spans="2:26" ht="15.75" x14ac:dyDescent="0.25">
      <c r="R75" s="135"/>
      <c r="S75" s="135"/>
      <c r="T75" s="135"/>
      <c r="U75" s="135"/>
      <c r="V75" s="135"/>
      <c r="W75" s="135"/>
      <c r="X75" s="135"/>
      <c r="Y75" s="135"/>
      <c r="Z75" s="135"/>
    </row>
    <row r="76" spans="2:26" ht="15.75" x14ac:dyDescent="0.25">
      <c r="R76" s="135"/>
      <c r="S76" s="135"/>
      <c r="T76" s="135"/>
      <c r="U76" s="135"/>
      <c r="V76" s="135"/>
      <c r="W76" s="135"/>
      <c r="X76" s="135"/>
      <c r="Y76" s="135"/>
      <c r="Z76" s="135"/>
    </row>
    <row r="77" spans="2:26" ht="15.75" x14ac:dyDescent="0.25">
      <c r="D77" s="74" t="s">
        <v>9</v>
      </c>
      <c r="E77" s="199" t="s">
        <v>84</v>
      </c>
      <c r="F77" s="199"/>
      <c r="G77" s="199"/>
      <c r="H77" s="199"/>
      <c r="I77" s="199"/>
      <c r="R77" s="135"/>
      <c r="S77" s="135"/>
      <c r="T77" s="169" t="s">
        <v>9</v>
      </c>
      <c r="U77" s="169" t="s">
        <v>84</v>
      </c>
      <c r="V77" s="169"/>
      <c r="W77" s="169"/>
      <c r="X77" s="169"/>
      <c r="Y77" s="169"/>
      <c r="Z77" s="135"/>
    </row>
    <row r="78" spans="2:26" ht="15.75" x14ac:dyDescent="0.25">
      <c r="B78" s="1"/>
      <c r="C78" s="1"/>
      <c r="D78" s="130" t="s">
        <v>10</v>
      </c>
      <c r="E78" s="200" t="s">
        <v>20</v>
      </c>
      <c r="F78" s="200"/>
      <c r="G78" s="200"/>
      <c r="H78" s="201" t="s">
        <v>21</v>
      </c>
      <c r="I78" s="201"/>
      <c r="R78" s="137"/>
      <c r="S78" s="137"/>
      <c r="T78" s="170" t="s">
        <v>10</v>
      </c>
      <c r="U78" s="170" t="s">
        <v>20</v>
      </c>
      <c r="V78" s="170"/>
      <c r="W78" s="170"/>
      <c r="X78" s="170" t="s">
        <v>21</v>
      </c>
      <c r="Y78" s="170"/>
      <c r="Z78" s="135"/>
    </row>
    <row r="79" spans="2:26" ht="15.75" x14ac:dyDescent="0.25">
      <c r="B79" s="2" t="s">
        <v>0</v>
      </c>
      <c r="C79" s="2" t="s">
        <v>1</v>
      </c>
      <c r="D79" s="18" t="s">
        <v>2</v>
      </c>
      <c r="E79" s="18" t="s">
        <v>27</v>
      </c>
      <c r="F79" s="18" t="s">
        <v>52</v>
      </c>
      <c r="G79" s="18" t="s">
        <v>89</v>
      </c>
      <c r="H79" s="18" t="s">
        <v>56</v>
      </c>
      <c r="I79" s="18" t="s">
        <v>29</v>
      </c>
      <c r="R79" s="171" t="s">
        <v>0</v>
      </c>
      <c r="S79" s="171" t="s">
        <v>1</v>
      </c>
      <c r="T79" s="141" t="s">
        <v>2</v>
      </c>
      <c r="U79" s="141" t="s">
        <v>27</v>
      </c>
      <c r="V79" s="141" t="s">
        <v>52</v>
      </c>
      <c r="W79" s="141" t="s">
        <v>89</v>
      </c>
      <c r="X79" s="141" t="s">
        <v>56</v>
      </c>
      <c r="Y79" s="141" t="s">
        <v>29</v>
      </c>
      <c r="Z79" s="135"/>
    </row>
    <row r="80" spans="2:26" ht="15.75" x14ac:dyDescent="0.25">
      <c r="B80" s="3" t="s">
        <v>3</v>
      </c>
      <c r="C80" s="4">
        <v>24</v>
      </c>
      <c r="D80" s="19">
        <v>113</v>
      </c>
      <c r="E80" s="6" t="s">
        <v>11</v>
      </c>
      <c r="F80" s="6" t="s">
        <v>11</v>
      </c>
      <c r="G80" s="6">
        <v>152</v>
      </c>
      <c r="H80" s="19">
        <v>248</v>
      </c>
      <c r="I80" s="19">
        <v>160</v>
      </c>
      <c r="R80" s="142" t="s">
        <v>3</v>
      </c>
      <c r="S80" s="142">
        <v>24</v>
      </c>
      <c r="T80" s="145">
        <v>113</v>
      </c>
      <c r="U80" s="151" t="s">
        <v>11</v>
      </c>
      <c r="V80" s="151" t="s">
        <v>11</v>
      </c>
      <c r="W80" s="151">
        <v>152</v>
      </c>
      <c r="X80" s="145">
        <v>248</v>
      </c>
      <c r="Y80" s="145">
        <v>160</v>
      </c>
      <c r="Z80" s="135"/>
    </row>
    <row r="81" spans="2:26" ht="15.75" x14ac:dyDescent="0.25">
      <c r="B81" s="3" t="s">
        <v>4</v>
      </c>
      <c r="C81" s="4">
        <v>24</v>
      </c>
      <c r="D81" s="19">
        <v>125</v>
      </c>
      <c r="E81" s="6" t="s">
        <v>11</v>
      </c>
      <c r="F81" s="6" t="s">
        <v>11</v>
      </c>
      <c r="G81" s="6">
        <v>122</v>
      </c>
      <c r="H81" s="19">
        <v>298</v>
      </c>
      <c r="I81" s="19">
        <v>186</v>
      </c>
      <c r="R81" s="142" t="s">
        <v>4</v>
      </c>
      <c r="S81" s="142">
        <v>24</v>
      </c>
      <c r="T81" s="145">
        <v>125</v>
      </c>
      <c r="U81" s="151" t="s">
        <v>11</v>
      </c>
      <c r="V81" s="151" t="s">
        <v>11</v>
      </c>
      <c r="W81" s="151">
        <v>122</v>
      </c>
      <c r="X81" s="145">
        <v>298</v>
      </c>
      <c r="Y81" s="145">
        <v>186</v>
      </c>
      <c r="Z81" s="135"/>
    </row>
    <row r="82" spans="2:26" ht="15.75" x14ac:dyDescent="0.25">
      <c r="B82" s="3" t="s">
        <v>7</v>
      </c>
      <c r="C82" s="4">
        <v>24</v>
      </c>
      <c r="D82" s="19">
        <v>92</v>
      </c>
      <c r="E82" s="6" t="s">
        <v>11</v>
      </c>
      <c r="F82" s="6" t="s">
        <v>11</v>
      </c>
      <c r="G82" s="6">
        <v>178</v>
      </c>
      <c r="H82" s="19">
        <v>278</v>
      </c>
      <c r="I82" s="19">
        <v>181</v>
      </c>
      <c r="R82" s="142" t="s">
        <v>7</v>
      </c>
      <c r="S82" s="142">
        <v>24</v>
      </c>
      <c r="T82" s="145">
        <v>92</v>
      </c>
      <c r="U82" s="151" t="s">
        <v>11</v>
      </c>
      <c r="V82" s="151" t="s">
        <v>11</v>
      </c>
      <c r="W82" s="151">
        <v>178</v>
      </c>
      <c r="X82" s="145">
        <v>278</v>
      </c>
      <c r="Y82" s="145">
        <v>181</v>
      </c>
      <c r="Z82" s="135"/>
    </row>
    <row r="83" spans="2:26" ht="16.5" x14ac:dyDescent="0.3">
      <c r="B83" s="202" t="s">
        <v>5</v>
      </c>
      <c r="C83" s="202"/>
      <c r="D83" s="51"/>
      <c r="E83" s="20" t="e">
        <f>AVERAGE(E80:E82)</f>
        <v>#DIV/0!</v>
      </c>
      <c r="F83" s="20" t="e">
        <f>AVERAGE(F80:F82)</f>
        <v>#DIV/0!</v>
      </c>
      <c r="G83" s="20">
        <f>AVERAGE(G80:G82)</f>
        <v>150.66666666666666</v>
      </c>
      <c r="H83" s="20">
        <f>AVERAGE(H80:H82)</f>
        <v>274.66666666666669</v>
      </c>
      <c r="I83" s="20">
        <f>AVERAGE(I80:I82)</f>
        <v>175.66666666666666</v>
      </c>
      <c r="R83" s="205" t="s">
        <v>5</v>
      </c>
      <c r="S83" s="205"/>
      <c r="T83" s="144"/>
      <c r="U83" s="144" t="e">
        <f>AVERAGE(U80:U82)</f>
        <v>#DIV/0!</v>
      </c>
      <c r="V83" s="144" t="e">
        <f>AVERAGE(V80:V82)</f>
        <v>#DIV/0!</v>
      </c>
      <c r="W83" s="144">
        <f>AVERAGE(W80:W82)</f>
        <v>150.66666666666666</v>
      </c>
      <c r="X83" s="144">
        <f>AVERAGE(X80:X82)</f>
        <v>274.66666666666669</v>
      </c>
      <c r="Y83" s="144">
        <f>AVERAGE(Y80:Y82)</f>
        <v>175.66666666666666</v>
      </c>
      <c r="Z83" s="135"/>
    </row>
    <row r="84" spans="2:26" ht="15.75" x14ac:dyDescent="0.25">
      <c r="B84" s="198" t="s">
        <v>6</v>
      </c>
      <c r="C84" s="198"/>
      <c r="D84" s="45"/>
      <c r="E84" s="21" t="e">
        <f>(E83*10^1)*10</f>
        <v>#DIV/0!</v>
      </c>
      <c r="F84" s="21" t="e">
        <f>(F83*10^2)*10</f>
        <v>#DIV/0!</v>
      </c>
      <c r="G84" s="21">
        <f>(G83*10^4)*10</f>
        <v>15066666.666666664</v>
      </c>
      <c r="H84" s="21">
        <f>(H83*5)*10</f>
        <v>13733.333333333336</v>
      </c>
      <c r="I84" s="21">
        <f>(I83*10)*10</f>
        <v>17566.666666666664</v>
      </c>
      <c r="R84" s="204" t="s">
        <v>6</v>
      </c>
      <c r="S84" s="204"/>
      <c r="T84" s="147"/>
      <c r="U84" s="148" t="e">
        <f>(U83*10^1)*10</f>
        <v>#DIV/0!</v>
      </c>
      <c r="V84" s="148" t="e">
        <f>(V83*10^2)*10</f>
        <v>#DIV/0!</v>
      </c>
      <c r="W84" s="148">
        <f>(W83*10^4)*10</f>
        <v>15066666.666666664</v>
      </c>
      <c r="X84" s="148">
        <f>(X83*5)*10</f>
        <v>13733.333333333336</v>
      </c>
      <c r="Y84" s="148">
        <f>(Y83*10)*10</f>
        <v>17566.666666666664</v>
      </c>
      <c r="Z84" s="135"/>
    </row>
    <row r="85" spans="2:26" ht="15.75" x14ac:dyDescent="0.25">
      <c r="B85" s="198"/>
      <c r="C85" s="198"/>
      <c r="D85" s="46"/>
      <c r="E85" s="22" t="e">
        <f>E84*100</f>
        <v>#DIV/0!</v>
      </c>
      <c r="F85" s="22" t="e">
        <f>F84*100</f>
        <v>#DIV/0!</v>
      </c>
      <c r="G85" s="22">
        <f>G84*100</f>
        <v>1506666666.6666665</v>
      </c>
      <c r="H85" s="22">
        <f>H84*100</f>
        <v>1373333.3333333335</v>
      </c>
      <c r="I85" s="22">
        <f>I84*100</f>
        <v>1756666.6666666665</v>
      </c>
      <c r="R85" s="204"/>
      <c r="S85" s="204"/>
      <c r="T85" s="147"/>
      <c r="U85" s="149" t="e">
        <f>U84*100</f>
        <v>#DIV/0!</v>
      </c>
      <c r="V85" s="149" t="e">
        <f>V84*100</f>
        <v>#DIV/0!</v>
      </c>
      <c r="W85" s="149">
        <f>W84*100</f>
        <v>1506666666.6666665</v>
      </c>
      <c r="X85" s="149">
        <f>X84*100</f>
        <v>1373333.3333333335</v>
      </c>
      <c r="Y85" s="149">
        <f>Y84*100</f>
        <v>1756666.6666666665</v>
      </c>
      <c r="Z85" s="135"/>
    </row>
    <row r="88" spans="2:26" x14ac:dyDescent="0.25">
      <c r="B88" s="25"/>
      <c r="C88" s="25"/>
      <c r="D88" s="25"/>
      <c r="E88" s="25"/>
      <c r="F88" s="25"/>
      <c r="G88" s="25"/>
      <c r="H88" s="25"/>
      <c r="I88" s="25"/>
      <c r="J88" s="25"/>
    </row>
    <row r="89" spans="2:26" x14ac:dyDescent="0.25">
      <c r="B89" s="25"/>
      <c r="C89" s="25"/>
      <c r="D89" s="25"/>
      <c r="E89" s="25"/>
      <c r="F89" s="25"/>
      <c r="G89" s="25"/>
      <c r="H89" s="25"/>
      <c r="I89" s="25"/>
      <c r="J89" s="25"/>
    </row>
    <row r="90" spans="2:26" x14ac:dyDescent="0.25">
      <c r="B90" s="25"/>
      <c r="C90" s="25"/>
      <c r="D90" s="25"/>
      <c r="E90" s="25"/>
      <c r="F90" s="25"/>
      <c r="G90" s="25"/>
      <c r="H90" s="25"/>
      <c r="I90" s="25"/>
      <c r="J90" s="25"/>
    </row>
    <row r="91" spans="2:26" x14ac:dyDescent="0.25">
      <c r="B91" s="25"/>
      <c r="C91" s="25"/>
      <c r="D91" s="154"/>
      <c r="E91" s="206"/>
      <c r="F91" s="206"/>
      <c r="G91" s="206"/>
      <c r="H91" s="206"/>
      <c r="I91" s="206"/>
      <c r="J91" s="25"/>
    </row>
    <row r="92" spans="2:26" x14ac:dyDescent="0.25">
      <c r="B92" s="155"/>
      <c r="C92" s="155"/>
      <c r="D92" s="156"/>
      <c r="E92" s="209"/>
      <c r="F92" s="209"/>
      <c r="G92" s="209"/>
      <c r="H92" s="209"/>
      <c r="I92" s="209"/>
      <c r="J92" s="25"/>
    </row>
    <row r="93" spans="2:26" x14ac:dyDescent="0.25">
      <c r="B93" s="157"/>
      <c r="C93" s="157"/>
      <c r="D93" s="158"/>
      <c r="E93" s="82"/>
      <c r="F93" s="82"/>
      <c r="G93" s="82"/>
      <c r="H93" s="82"/>
      <c r="I93" s="82"/>
      <c r="J93" s="25"/>
    </row>
    <row r="94" spans="2:26" x14ac:dyDescent="0.25">
      <c r="B94" s="159"/>
      <c r="C94" s="159"/>
      <c r="D94" s="84"/>
      <c r="E94" s="83"/>
      <c r="F94" s="83"/>
      <c r="G94" s="83"/>
      <c r="H94" s="83"/>
      <c r="I94" s="84"/>
      <c r="J94" s="25"/>
    </row>
    <row r="95" spans="2:26" x14ac:dyDescent="0.25">
      <c r="B95" s="159"/>
      <c r="C95" s="159"/>
      <c r="D95" s="84"/>
      <c r="E95" s="83"/>
      <c r="F95" s="83"/>
      <c r="G95" s="83"/>
      <c r="H95" s="83"/>
      <c r="I95" s="84"/>
      <c r="J95" s="25"/>
    </row>
    <row r="96" spans="2:26" x14ac:dyDescent="0.25">
      <c r="B96" s="159"/>
      <c r="C96" s="159"/>
      <c r="D96" s="84"/>
      <c r="E96" s="83"/>
      <c r="F96" s="83"/>
      <c r="G96" s="83"/>
      <c r="H96" s="83"/>
      <c r="I96" s="84"/>
      <c r="J96" s="25"/>
    </row>
    <row r="97" spans="1:10" ht="15.75" x14ac:dyDescent="0.3">
      <c r="B97" s="207"/>
      <c r="C97" s="207"/>
      <c r="D97" s="160"/>
      <c r="E97" s="85"/>
      <c r="F97" s="85"/>
      <c r="G97" s="85"/>
      <c r="H97" s="85"/>
      <c r="I97" s="85"/>
      <c r="J97" s="25"/>
    </row>
    <row r="98" spans="1:10" x14ac:dyDescent="0.25">
      <c r="B98" s="208"/>
      <c r="C98" s="208"/>
      <c r="D98" s="161"/>
      <c r="E98" s="86"/>
      <c r="F98" s="86"/>
      <c r="G98" s="86"/>
      <c r="H98" s="86"/>
      <c r="I98" s="86"/>
      <c r="J98" s="25"/>
    </row>
    <row r="99" spans="1:10" x14ac:dyDescent="0.25">
      <c r="B99" s="208"/>
      <c r="C99" s="208"/>
      <c r="D99" s="161"/>
      <c r="E99" s="87"/>
      <c r="F99" s="87"/>
      <c r="G99" s="87"/>
      <c r="H99" s="87"/>
      <c r="I99" s="87"/>
      <c r="J99" s="25"/>
    </row>
    <row r="100" spans="1:10" x14ac:dyDescent="0.25">
      <c r="B100" s="25"/>
      <c r="C100" s="25"/>
      <c r="D100" s="25"/>
      <c r="E100" s="25"/>
      <c r="F100" s="25"/>
      <c r="G100" s="25"/>
      <c r="H100" s="25"/>
      <c r="I100" s="25"/>
      <c r="J100" s="25"/>
    </row>
    <row r="101" spans="1:10" x14ac:dyDescent="0.25">
      <c r="B101" s="25"/>
      <c r="C101" s="25"/>
      <c r="D101" s="25"/>
      <c r="E101" s="25"/>
      <c r="F101" s="25"/>
      <c r="G101" s="25"/>
      <c r="H101" s="25"/>
      <c r="I101" s="25"/>
      <c r="J101" s="25"/>
    </row>
    <row r="102" spans="1:10" x14ac:dyDescent="0.25">
      <c r="B102" s="25"/>
      <c r="C102" s="25"/>
      <c r="D102" s="25"/>
      <c r="E102" s="25"/>
      <c r="F102" s="25"/>
      <c r="G102" s="25"/>
      <c r="H102" s="25"/>
      <c r="I102" s="25"/>
      <c r="J102" s="25"/>
    </row>
    <row r="103" spans="1:10" x14ac:dyDescent="0.25">
      <c r="B103" s="25"/>
      <c r="C103" s="25"/>
      <c r="D103" s="162"/>
      <c r="E103" s="206"/>
      <c r="F103" s="206"/>
      <c r="G103" s="206"/>
      <c r="H103" s="206"/>
      <c r="I103" s="25"/>
      <c r="J103" s="25"/>
    </row>
    <row r="104" spans="1:10" x14ac:dyDescent="0.25">
      <c r="B104" s="155"/>
      <c r="C104" s="155"/>
      <c r="D104" s="59"/>
      <c r="E104" s="209"/>
      <c r="F104" s="209"/>
      <c r="G104" s="209"/>
      <c r="H104" s="209"/>
      <c r="I104" s="25"/>
      <c r="J104" s="25"/>
    </row>
    <row r="105" spans="1:10" x14ac:dyDescent="0.25">
      <c r="B105" s="157"/>
      <c r="C105" s="157"/>
      <c r="D105" s="82"/>
      <c r="E105" s="82"/>
      <c r="F105" s="82"/>
      <c r="G105" s="82"/>
      <c r="H105" s="82"/>
      <c r="I105" s="25"/>
      <c r="J105" s="25"/>
    </row>
    <row r="106" spans="1:10" x14ac:dyDescent="0.25">
      <c r="B106" s="159"/>
      <c r="C106" s="159"/>
      <c r="D106" s="163"/>
      <c r="E106" s="25"/>
      <c r="F106" s="25"/>
      <c r="G106" s="25"/>
      <c r="H106" s="25"/>
      <c r="I106" s="25"/>
      <c r="J106" s="25"/>
    </row>
    <row r="107" spans="1:10" x14ac:dyDescent="0.25">
      <c r="B107" s="159"/>
      <c r="C107" s="159"/>
      <c r="D107" s="163"/>
      <c r="E107" s="25"/>
      <c r="F107" s="25"/>
      <c r="G107" s="25"/>
      <c r="H107" s="25"/>
      <c r="I107" s="25"/>
      <c r="J107" s="25"/>
    </row>
    <row r="108" spans="1:10" x14ac:dyDescent="0.25">
      <c r="B108" s="159"/>
      <c r="C108" s="159"/>
      <c r="D108" s="163"/>
      <c r="E108" s="25"/>
      <c r="F108" s="25"/>
      <c r="G108" s="25"/>
      <c r="H108" s="25"/>
      <c r="I108" s="25"/>
      <c r="J108" s="25"/>
    </row>
    <row r="109" spans="1:10" ht="15.75" x14ac:dyDescent="0.3">
      <c r="B109" s="207"/>
      <c r="C109" s="207"/>
      <c r="D109" s="164"/>
      <c r="E109" s="85"/>
      <c r="F109" s="85"/>
      <c r="G109" s="85"/>
      <c r="H109" s="85"/>
      <c r="I109" s="25"/>
      <c r="J109" s="25"/>
    </row>
    <row r="110" spans="1:10" x14ac:dyDescent="0.25">
      <c r="A110" s="36"/>
      <c r="B110" s="208"/>
      <c r="C110" s="208"/>
      <c r="D110" s="165"/>
      <c r="E110" s="86"/>
      <c r="F110" s="86"/>
      <c r="G110" s="86"/>
      <c r="H110" s="86"/>
      <c r="I110" s="25"/>
      <c r="J110" s="25"/>
    </row>
    <row r="111" spans="1:10" x14ac:dyDescent="0.25">
      <c r="A111" s="36"/>
      <c r="B111" s="208"/>
      <c r="C111" s="208"/>
      <c r="D111" s="165"/>
      <c r="E111" s="87"/>
      <c r="F111" s="87"/>
      <c r="G111" s="87"/>
      <c r="H111" s="87"/>
      <c r="I111" s="25"/>
      <c r="J111" s="25"/>
    </row>
    <row r="112" spans="1:10" x14ac:dyDescent="0.25">
      <c r="A112" s="36"/>
    </row>
    <row r="113" spans="1:8" x14ac:dyDescent="0.25">
      <c r="A113" s="36"/>
    </row>
    <row r="114" spans="1:8" x14ac:dyDescent="0.25">
      <c r="A114" s="36"/>
    </row>
    <row r="115" spans="1:8" x14ac:dyDescent="0.25">
      <c r="A115" s="36"/>
      <c r="D115" s="74"/>
      <c r="E115" s="199" t="s">
        <v>87</v>
      </c>
      <c r="F115" s="199"/>
      <c r="G115" s="199"/>
      <c r="H115" s="199"/>
    </row>
    <row r="116" spans="1:8" x14ac:dyDescent="0.25">
      <c r="A116" s="36"/>
      <c r="B116" s="1"/>
      <c r="C116" s="1"/>
      <c r="D116" s="66"/>
      <c r="E116" s="200" t="s">
        <v>20</v>
      </c>
      <c r="F116" s="200"/>
      <c r="G116" s="201" t="s">
        <v>21</v>
      </c>
      <c r="H116" s="201"/>
    </row>
    <row r="117" spans="1:8" x14ac:dyDescent="0.25">
      <c r="A117" s="36"/>
      <c r="B117" s="2" t="s">
        <v>0</v>
      </c>
      <c r="C117" s="2" t="s">
        <v>1</v>
      </c>
      <c r="D117" s="18"/>
      <c r="E117" s="18" t="s">
        <v>88</v>
      </c>
      <c r="F117" s="18" t="s">
        <v>88</v>
      </c>
      <c r="G117" s="18" t="s">
        <v>88</v>
      </c>
      <c r="H117" s="18" t="s">
        <v>88</v>
      </c>
    </row>
    <row r="118" spans="1:8" x14ac:dyDescent="0.25">
      <c r="A118" s="36"/>
      <c r="B118" s="3" t="s">
        <v>3</v>
      </c>
      <c r="C118" s="4">
        <v>24</v>
      </c>
      <c r="D118" s="70"/>
    </row>
    <row r="119" spans="1:8" x14ac:dyDescent="0.25">
      <c r="A119" s="36"/>
      <c r="B119" s="3" t="s">
        <v>4</v>
      </c>
      <c r="C119" s="4">
        <v>24</v>
      </c>
      <c r="D119" s="70"/>
    </row>
    <row r="120" spans="1:8" x14ac:dyDescent="0.25">
      <c r="A120" s="36"/>
      <c r="B120" s="3" t="s">
        <v>7</v>
      </c>
      <c r="C120" s="4">
        <v>24</v>
      </c>
      <c r="D120" s="70"/>
    </row>
    <row r="121" spans="1:8" ht="15.75" x14ac:dyDescent="0.3">
      <c r="A121" s="36"/>
      <c r="B121" s="202" t="s">
        <v>5</v>
      </c>
      <c r="C121" s="202"/>
      <c r="D121" s="71" t="e">
        <f>AVERAGE(D118:D120)</f>
        <v>#DIV/0!</v>
      </c>
      <c r="E121" s="20" t="e">
        <f>AVERAGE(E118:E120)</f>
        <v>#DIV/0!</v>
      </c>
      <c r="F121" s="20" t="e">
        <f>AVERAGE(F118:F120)</f>
        <v>#DIV/0!</v>
      </c>
      <c r="G121" s="20" t="e">
        <f>AVERAGE(G118:G120)</f>
        <v>#DIV/0!</v>
      </c>
      <c r="H121" s="20" t="e">
        <f>AVERAGE(H118:H120)</f>
        <v>#DIV/0!</v>
      </c>
    </row>
    <row r="122" spans="1:8" x14ac:dyDescent="0.25">
      <c r="A122" s="36"/>
      <c r="B122" s="198" t="s">
        <v>6</v>
      </c>
      <c r="C122" s="198"/>
      <c r="D122" s="72" t="e">
        <f>(D121*10^5)*10</f>
        <v>#DIV/0!</v>
      </c>
      <c r="E122" s="21" t="e">
        <f>(E121*10^1)*10</f>
        <v>#DIV/0!</v>
      </c>
      <c r="F122" s="21" t="e">
        <f>(F121*10^2)*10</f>
        <v>#DIV/0!</v>
      </c>
      <c r="G122" s="21" t="e">
        <f>(G121*10^1)*10</f>
        <v>#DIV/0!</v>
      </c>
      <c r="H122" s="21" t="e">
        <f>(H121*10^2)*10</f>
        <v>#DIV/0!</v>
      </c>
    </row>
    <row r="123" spans="1:8" x14ac:dyDescent="0.25">
      <c r="A123" s="36"/>
      <c r="B123" s="198"/>
      <c r="C123" s="198"/>
      <c r="D123" s="73" t="e">
        <f>D122*100</f>
        <v>#DIV/0!</v>
      </c>
      <c r="E123" s="22" t="e">
        <f>E122*100</f>
        <v>#DIV/0!</v>
      </c>
      <c r="F123" s="22" t="e">
        <f>F122*100</f>
        <v>#DIV/0!</v>
      </c>
      <c r="G123" s="22" t="e">
        <f>G122*100</f>
        <v>#DIV/0!</v>
      </c>
      <c r="H123" s="22" t="e">
        <f>H122*100</f>
        <v>#DIV/0!</v>
      </c>
    </row>
    <row r="124" spans="1:8" x14ac:dyDescent="0.25">
      <c r="A124" s="36"/>
    </row>
    <row r="125" spans="1:8" x14ac:dyDescent="0.25">
      <c r="A125" s="36"/>
    </row>
    <row r="126" spans="1:8" x14ac:dyDescent="0.25">
      <c r="A126" s="36"/>
    </row>
    <row r="127" spans="1:8" x14ac:dyDescent="0.25">
      <c r="A127" s="36"/>
    </row>
    <row r="128" spans="1:8" x14ac:dyDescent="0.25">
      <c r="A128" s="36"/>
    </row>
    <row r="129" spans="1:1" x14ac:dyDescent="0.25">
      <c r="A129" s="36"/>
    </row>
    <row r="130" spans="1:1" x14ac:dyDescent="0.25">
      <c r="A130" s="36"/>
    </row>
  </sheetData>
  <mergeCells count="51">
    <mergeCell ref="R83:S83"/>
    <mergeCell ref="R84:S85"/>
    <mergeCell ref="B121:C121"/>
    <mergeCell ref="B122:C123"/>
    <mergeCell ref="E104:F104"/>
    <mergeCell ref="G104:H104"/>
    <mergeCell ref="B109:C109"/>
    <mergeCell ref="B110:C111"/>
    <mergeCell ref="E115:H115"/>
    <mergeCell ref="E116:F116"/>
    <mergeCell ref="G116:H116"/>
    <mergeCell ref="B46:C46"/>
    <mergeCell ref="E103:H103"/>
    <mergeCell ref="B71:C72"/>
    <mergeCell ref="B83:C83"/>
    <mergeCell ref="B84:C85"/>
    <mergeCell ref="B97:C97"/>
    <mergeCell ref="B98:C99"/>
    <mergeCell ref="E92:G92"/>
    <mergeCell ref="H92:I92"/>
    <mergeCell ref="E91:I91"/>
    <mergeCell ref="E78:G78"/>
    <mergeCell ref="H78:I78"/>
    <mergeCell ref="E77:I77"/>
    <mergeCell ref="B47:C48"/>
    <mergeCell ref="B70:C70"/>
    <mergeCell ref="E53:F53"/>
    <mergeCell ref="B58:C58"/>
    <mergeCell ref="B59:C60"/>
    <mergeCell ref="E64:H64"/>
    <mergeCell ref="E65:F65"/>
    <mergeCell ref="G65:H65"/>
    <mergeCell ref="G53:I53"/>
    <mergeCell ref="E52:I52"/>
    <mergeCell ref="E4:H4"/>
    <mergeCell ref="E5:F5"/>
    <mergeCell ref="G5:H5"/>
    <mergeCell ref="E17:F17"/>
    <mergeCell ref="G17:H17"/>
    <mergeCell ref="G41:H41"/>
    <mergeCell ref="B10:C10"/>
    <mergeCell ref="B11:C12"/>
    <mergeCell ref="E16:H16"/>
    <mergeCell ref="E40:H40"/>
    <mergeCell ref="E29:G29"/>
    <mergeCell ref="H29:J29"/>
    <mergeCell ref="B22:C22"/>
    <mergeCell ref="B23:C24"/>
    <mergeCell ref="E28:J28"/>
    <mergeCell ref="B34:C34"/>
    <mergeCell ref="B35:C36"/>
  </mergeCells>
  <phoneticPr fontId="39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Z97"/>
  <sheetViews>
    <sheetView topLeftCell="A61" zoomScale="75" workbookViewId="0">
      <selection activeCell="Y105" sqref="Y105"/>
    </sheetView>
  </sheetViews>
  <sheetFormatPr defaultColWidth="11.42578125" defaultRowHeight="15" x14ac:dyDescent="0.25"/>
  <cols>
    <col min="3" max="3" width="9.42578125" bestFit="1" customWidth="1"/>
    <col min="4" max="4" width="17.28515625" bestFit="1" customWidth="1"/>
    <col min="18" max="18" width="9.42578125" bestFit="1" customWidth="1"/>
    <col min="19" max="19" width="17.28515625" bestFit="1" customWidth="1"/>
  </cols>
  <sheetData>
    <row r="2" spans="2:26" ht="15.75" x14ac:dyDescent="0.25">
      <c r="S2" s="135"/>
      <c r="T2" s="135"/>
      <c r="U2" s="136" t="s">
        <v>9</v>
      </c>
      <c r="V2" s="203" t="s">
        <v>134</v>
      </c>
      <c r="W2" s="203"/>
      <c r="X2" s="203"/>
      <c r="Y2" s="203"/>
      <c r="Z2" s="135"/>
    </row>
    <row r="3" spans="2:26" ht="15.75" x14ac:dyDescent="0.25">
      <c r="D3" s="74" t="s">
        <v>9</v>
      </c>
      <c r="E3" s="199" t="s">
        <v>134</v>
      </c>
      <c r="F3" s="199"/>
      <c r="G3" s="199"/>
      <c r="H3" s="199"/>
      <c r="S3" s="137"/>
      <c r="T3" s="137"/>
      <c r="U3" s="138" t="s">
        <v>10</v>
      </c>
      <c r="V3" s="204" t="s">
        <v>20</v>
      </c>
      <c r="W3" s="204"/>
      <c r="X3" s="204" t="s">
        <v>21</v>
      </c>
      <c r="Y3" s="204"/>
      <c r="Z3" s="135"/>
    </row>
    <row r="4" spans="2:26" ht="15.75" x14ac:dyDescent="0.25">
      <c r="B4" s="1"/>
      <c r="C4" s="1"/>
      <c r="D4" s="93" t="s">
        <v>10</v>
      </c>
      <c r="E4" s="200" t="s">
        <v>20</v>
      </c>
      <c r="F4" s="200"/>
      <c r="G4" s="201" t="s">
        <v>21</v>
      </c>
      <c r="H4" s="201"/>
      <c r="S4" s="139" t="s">
        <v>0</v>
      </c>
      <c r="T4" s="139" t="s">
        <v>1</v>
      </c>
      <c r="U4" s="141" t="s">
        <v>2</v>
      </c>
      <c r="V4" s="141" t="s">
        <v>8</v>
      </c>
      <c r="W4" s="141" t="s">
        <v>64</v>
      </c>
      <c r="X4" s="141" t="s">
        <v>26</v>
      </c>
      <c r="Y4" s="141" t="s">
        <v>27</v>
      </c>
      <c r="Z4" s="135"/>
    </row>
    <row r="5" spans="2:26" ht="15.75" x14ac:dyDescent="0.25">
      <c r="B5" s="2" t="s">
        <v>0</v>
      </c>
      <c r="C5" s="2" t="s">
        <v>1</v>
      </c>
      <c r="D5" s="18" t="s">
        <v>2</v>
      </c>
      <c r="E5" s="18" t="s">
        <v>8</v>
      </c>
      <c r="F5" s="18" t="s">
        <v>64</v>
      </c>
      <c r="G5" s="18" t="s">
        <v>26</v>
      </c>
      <c r="H5" s="18" t="s">
        <v>27</v>
      </c>
      <c r="S5" s="142" t="s">
        <v>3</v>
      </c>
      <c r="T5" s="142">
        <v>24</v>
      </c>
      <c r="U5" s="143">
        <v>130</v>
      </c>
      <c r="V5" s="144">
        <v>1</v>
      </c>
      <c r="W5" s="144">
        <v>0</v>
      </c>
      <c r="X5" s="144">
        <v>23</v>
      </c>
      <c r="Y5" s="144">
        <v>0</v>
      </c>
      <c r="Z5" s="135"/>
    </row>
    <row r="6" spans="2:26" ht="16.5" x14ac:dyDescent="0.3">
      <c r="B6" s="3" t="s">
        <v>3</v>
      </c>
      <c r="C6" s="4">
        <v>24</v>
      </c>
      <c r="D6" s="76">
        <v>130</v>
      </c>
      <c r="E6" s="95">
        <v>1</v>
      </c>
      <c r="F6" s="95">
        <v>0</v>
      </c>
      <c r="G6" s="23">
        <v>23</v>
      </c>
      <c r="H6" s="23">
        <v>0</v>
      </c>
      <c r="S6" s="142" t="s">
        <v>4</v>
      </c>
      <c r="T6" s="142">
        <v>24</v>
      </c>
      <c r="U6" s="143">
        <v>159</v>
      </c>
      <c r="V6" s="144">
        <v>0</v>
      </c>
      <c r="W6" s="144">
        <v>0</v>
      </c>
      <c r="X6" s="144">
        <v>38</v>
      </c>
      <c r="Y6" s="144">
        <v>0</v>
      </c>
      <c r="Z6" s="135"/>
    </row>
    <row r="7" spans="2:26" ht="16.5" x14ac:dyDescent="0.3">
      <c r="B7" s="3" t="s">
        <v>4</v>
      </c>
      <c r="C7" s="4">
        <v>24</v>
      </c>
      <c r="D7" s="76">
        <v>159</v>
      </c>
      <c r="E7" s="95">
        <v>0</v>
      </c>
      <c r="F7" s="95">
        <v>0</v>
      </c>
      <c r="G7" s="23">
        <v>38</v>
      </c>
      <c r="H7" s="23">
        <v>0</v>
      </c>
      <c r="S7" s="142" t="s">
        <v>7</v>
      </c>
      <c r="T7" s="142">
        <v>24</v>
      </c>
      <c r="U7" s="143">
        <v>162</v>
      </c>
      <c r="V7" s="144">
        <v>0</v>
      </c>
      <c r="W7" s="144">
        <v>0</v>
      </c>
      <c r="X7" s="144">
        <v>58</v>
      </c>
      <c r="Y7" s="144">
        <v>0</v>
      </c>
      <c r="Z7" s="135"/>
    </row>
    <row r="8" spans="2:26" ht="16.5" x14ac:dyDescent="0.3">
      <c r="B8" s="3" t="s">
        <v>7</v>
      </c>
      <c r="C8" s="4">
        <v>24</v>
      </c>
      <c r="D8" s="76">
        <v>162</v>
      </c>
      <c r="E8" s="95">
        <v>0</v>
      </c>
      <c r="F8" s="95">
        <v>0</v>
      </c>
      <c r="G8" s="23">
        <v>58</v>
      </c>
      <c r="H8" s="23">
        <v>0</v>
      </c>
      <c r="S8" s="205" t="s">
        <v>5</v>
      </c>
      <c r="T8" s="205"/>
      <c r="U8" s="146">
        <f>AVERAGE(U5:U7)</f>
        <v>150.33333333333334</v>
      </c>
      <c r="V8" s="144">
        <f>AVERAGE(V5:V7)</f>
        <v>0.33333333333333331</v>
      </c>
      <c r="W8" s="144">
        <f>AVERAGE(W5:W7)</f>
        <v>0</v>
      </c>
      <c r="X8" s="144">
        <f>AVERAGE(X5:X7)</f>
        <v>39.666666666666664</v>
      </c>
      <c r="Y8" s="144">
        <f>AVERAGE(Y5:Y7)</f>
        <v>0</v>
      </c>
      <c r="Z8" s="135"/>
    </row>
    <row r="9" spans="2:26" ht="16.5" x14ac:dyDescent="0.3">
      <c r="B9" s="202" t="s">
        <v>5</v>
      </c>
      <c r="C9" s="202"/>
      <c r="D9" s="77">
        <f>AVERAGE(D6:D8)</f>
        <v>150.33333333333334</v>
      </c>
      <c r="E9" s="20">
        <f>AVERAGE(E6:E8)</f>
        <v>0.33333333333333331</v>
      </c>
      <c r="F9" s="20">
        <f>AVERAGE(F6:F8)</f>
        <v>0</v>
      </c>
      <c r="G9" s="20">
        <f>AVERAGE(G6:G8)</f>
        <v>39.666666666666664</v>
      </c>
      <c r="H9" s="20">
        <f>AVERAGE(H6:H8)</f>
        <v>0</v>
      </c>
      <c r="S9" s="204" t="s">
        <v>6</v>
      </c>
      <c r="T9" s="204"/>
      <c r="U9" s="147">
        <f>(U8*10^5)*10</f>
        <v>150333333.33333334</v>
      </c>
      <c r="V9" s="148">
        <f>(V8*3)*10</f>
        <v>10</v>
      </c>
      <c r="W9" s="148">
        <f>(W8*10^2)*10</f>
        <v>0</v>
      </c>
      <c r="X9" s="148">
        <f>(X8*10)*10</f>
        <v>3966.6666666666661</v>
      </c>
      <c r="Y9" s="148">
        <f>(Y8*10^2)*10</f>
        <v>0</v>
      </c>
      <c r="Z9" s="135"/>
    </row>
    <row r="10" spans="2:26" ht="15.75" x14ac:dyDescent="0.25">
      <c r="B10" s="198" t="s">
        <v>6</v>
      </c>
      <c r="C10" s="198"/>
      <c r="D10" s="78">
        <f>(D9*10^5)*10</f>
        <v>150333333.33333334</v>
      </c>
      <c r="E10" s="21">
        <f>(E9*3)*10</f>
        <v>10</v>
      </c>
      <c r="F10" s="21">
        <f>(F9*10^2)*10</f>
        <v>0</v>
      </c>
      <c r="G10" s="21">
        <f>(G9*10)*10</f>
        <v>3966.6666666666661</v>
      </c>
      <c r="H10" s="21">
        <f>(H9*10^2)*10</f>
        <v>0</v>
      </c>
      <c r="S10" s="204"/>
      <c r="T10" s="204"/>
      <c r="U10" s="147">
        <f>U9*100</f>
        <v>15033333333.333334</v>
      </c>
      <c r="V10" s="149">
        <f>V9*100</f>
        <v>1000</v>
      </c>
      <c r="W10" s="149">
        <f>W9*100</f>
        <v>0</v>
      </c>
      <c r="X10" s="149">
        <f>X9*100</f>
        <v>396666.66666666663</v>
      </c>
      <c r="Y10" s="149">
        <f>Y9*100</f>
        <v>0</v>
      </c>
      <c r="Z10" s="135"/>
    </row>
    <row r="11" spans="2:26" ht="15.75" x14ac:dyDescent="0.25">
      <c r="B11" s="198"/>
      <c r="C11" s="198"/>
      <c r="D11" s="79">
        <f>D10*100</f>
        <v>15033333333.333334</v>
      </c>
      <c r="E11" s="22">
        <f>E10*100</f>
        <v>1000</v>
      </c>
      <c r="F11" s="22">
        <f>F10*100</f>
        <v>0</v>
      </c>
      <c r="G11" s="22">
        <f>G10*100</f>
        <v>396666.66666666663</v>
      </c>
      <c r="H11" s="22">
        <f>H10*100</f>
        <v>0</v>
      </c>
      <c r="S11" s="135"/>
      <c r="T11" s="135"/>
      <c r="U11" s="135"/>
      <c r="V11" s="135"/>
      <c r="W11" s="135"/>
      <c r="X11" s="135"/>
      <c r="Y11" s="135"/>
      <c r="Z11" s="135"/>
    </row>
    <row r="12" spans="2:26" ht="15.75" x14ac:dyDescent="0.25">
      <c r="S12" s="135"/>
      <c r="T12" s="135"/>
      <c r="U12" s="135"/>
      <c r="V12" s="135"/>
      <c r="W12" s="135"/>
      <c r="X12" s="135"/>
      <c r="Y12" s="135"/>
      <c r="Z12" s="135"/>
    </row>
    <row r="13" spans="2:26" ht="15.75" x14ac:dyDescent="0.25">
      <c r="S13" s="135"/>
      <c r="T13" s="135"/>
      <c r="U13" s="135"/>
      <c r="V13" s="135"/>
      <c r="W13" s="135"/>
      <c r="X13" s="135"/>
      <c r="Y13" s="135"/>
      <c r="Z13" s="135"/>
    </row>
    <row r="14" spans="2:26" ht="15.75" x14ac:dyDescent="0.25">
      <c r="S14" s="135"/>
      <c r="T14" s="135"/>
      <c r="U14" s="136" t="s">
        <v>9</v>
      </c>
      <c r="V14" s="203" t="s">
        <v>92</v>
      </c>
      <c r="W14" s="203"/>
      <c r="X14" s="203"/>
      <c r="Y14" s="203"/>
      <c r="Z14" s="203"/>
    </row>
    <row r="15" spans="2:26" ht="15.75" x14ac:dyDescent="0.25">
      <c r="D15" s="74" t="s">
        <v>9</v>
      </c>
      <c r="E15" s="199" t="s">
        <v>92</v>
      </c>
      <c r="F15" s="199"/>
      <c r="G15" s="199"/>
      <c r="H15" s="199"/>
      <c r="I15" s="199"/>
      <c r="S15" s="137"/>
      <c r="T15" s="137"/>
      <c r="U15" s="138" t="s">
        <v>10</v>
      </c>
      <c r="V15" s="204" t="s">
        <v>20</v>
      </c>
      <c r="W15" s="204"/>
      <c r="X15" s="204" t="s">
        <v>21</v>
      </c>
      <c r="Y15" s="204"/>
      <c r="Z15" s="204"/>
    </row>
    <row r="16" spans="2:26" ht="15.75" x14ac:dyDescent="0.25">
      <c r="B16" s="1"/>
      <c r="C16" s="1"/>
      <c r="D16" s="130" t="s">
        <v>10</v>
      </c>
      <c r="E16" s="200" t="s">
        <v>20</v>
      </c>
      <c r="F16" s="200"/>
      <c r="G16" s="201" t="s">
        <v>21</v>
      </c>
      <c r="H16" s="201"/>
      <c r="I16" s="201"/>
      <c r="S16" s="139" t="s">
        <v>0</v>
      </c>
      <c r="T16" s="139" t="s">
        <v>1</v>
      </c>
      <c r="U16" s="141" t="s">
        <v>2</v>
      </c>
      <c r="V16" s="141" t="s">
        <v>27</v>
      </c>
      <c r="W16" s="141" t="s">
        <v>8</v>
      </c>
      <c r="X16" s="141" t="s">
        <v>66</v>
      </c>
      <c r="Y16" s="141" t="s">
        <v>55</v>
      </c>
      <c r="Z16" s="141" t="s">
        <v>26</v>
      </c>
    </row>
    <row r="17" spans="2:26" ht="15.75" x14ac:dyDescent="0.25">
      <c r="B17" s="2" t="s">
        <v>0</v>
      </c>
      <c r="C17" s="2" t="s">
        <v>1</v>
      </c>
      <c r="D17" s="18" t="s">
        <v>2</v>
      </c>
      <c r="E17" s="18" t="s">
        <v>27</v>
      </c>
      <c r="F17" s="18" t="s">
        <v>8</v>
      </c>
      <c r="G17" s="18" t="s">
        <v>66</v>
      </c>
      <c r="H17" s="18" t="s">
        <v>55</v>
      </c>
      <c r="I17" s="18" t="s">
        <v>26</v>
      </c>
      <c r="S17" s="142" t="s">
        <v>3</v>
      </c>
      <c r="T17" s="142">
        <v>24</v>
      </c>
      <c r="U17" s="143">
        <v>130</v>
      </c>
      <c r="V17" s="144">
        <v>0</v>
      </c>
      <c r="W17" s="144">
        <v>0</v>
      </c>
      <c r="X17" s="144">
        <v>109</v>
      </c>
      <c r="Y17" s="144">
        <v>0</v>
      </c>
      <c r="Z17" s="151">
        <v>0</v>
      </c>
    </row>
    <row r="18" spans="2:26" ht="16.5" x14ac:dyDescent="0.3">
      <c r="B18" s="3" t="s">
        <v>3</v>
      </c>
      <c r="C18" s="4">
        <v>24</v>
      </c>
      <c r="D18" s="76">
        <v>130</v>
      </c>
      <c r="E18" s="95">
        <v>0</v>
      </c>
      <c r="F18" s="95">
        <v>0</v>
      </c>
      <c r="G18" s="95">
        <v>109</v>
      </c>
      <c r="H18" s="95">
        <v>0</v>
      </c>
      <c r="I18" s="6">
        <v>0</v>
      </c>
      <c r="S18" s="142" t="s">
        <v>4</v>
      </c>
      <c r="T18" s="142">
        <v>24</v>
      </c>
      <c r="U18" s="143">
        <v>107</v>
      </c>
      <c r="V18" s="144">
        <v>0</v>
      </c>
      <c r="W18" s="144">
        <v>0</v>
      </c>
      <c r="X18" s="144">
        <v>117</v>
      </c>
      <c r="Y18" s="144">
        <v>0</v>
      </c>
      <c r="Z18" s="151">
        <v>0</v>
      </c>
    </row>
    <row r="19" spans="2:26" ht="16.5" x14ac:dyDescent="0.3">
      <c r="B19" s="3" t="s">
        <v>4</v>
      </c>
      <c r="C19" s="4">
        <v>24</v>
      </c>
      <c r="D19" s="76">
        <v>107</v>
      </c>
      <c r="E19" s="95">
        <v>0</v>
      </c>
      <c r="F19" s="95">
        <v>0</v>
      </c>
      <c r="G19" s="95">
        <v>117</v>
      </c>
      <c r="H19" s="95">
        <v>0</v>
      </c>
      <c r="I19" s="6">
        <v>0</v>
      </c>
      <c r="S19" s="142" t="s">
        <v>7</v>
      </c>
      <c r="T19" s="142">
        <v>24</v>
      </c>
      <c r="U19" s="143">
        <v>104</v>
      </c>
      <c r="V19" s="144">
        <v>0</v>
      </c>
      <c r="W19" s="144">
        <v>0</v>
      </c>
      <c r="X19" s="144">
        <v>126</v>
      </c>
      <c r="Y19" s="145">
        <v>0</v>
      </c>
      <c r="Z19" s="151">
        <v>0</v>
      </c>
    </row>
    <row r="20" spans="2:26" ht="16.5" x14ac:dyDescent="0.3">
      <c r="B20" s="3" t="s">
        <v>7</v>
      </c>
      <c r="C20" s="4">
        <v>24</v>
      </c>
      <c r="D20" s="76">
        <v>104</v>
      </c>
      <c r="E20" s="95">
        <v>0</v>
      </c>
      <c r="F20" s="95">
        <v>0</v>
      </c>
      <c r="G20" s="95">
        <v>126</v>
      </c>
      <c r="H20" s="84">
        <v>0</v>
      </c>
      <c r="I20" s="6">
        <v>0</v>
      </c>
      <c r="S20" s="135"/>
      <c r="T20" s="135"/>
      <c r="U20" s="143">
        <v>152</v>
      </c>
      <c r="V20" s="135"/>
      <c r="W20" s="135"/>
      <c r="X20" s="135"/>
      <c r="Y20" s="135"/>
      <c r="Z20" s="135"/>
    </row>
    <row r="21" spans="2:26" ht="15.75" x14ac:dyDescent="0.25">
      <c r="D21" s="96">
        <v>152</v>
      </c>
      <c r="S21" s="205" t="s">
        <v>5</v>
      </c>
      <c r="T21" s="205"/>
      <c r="U21" s="144">
        <f>AVERAGE(U17:U20)</f>
        <v>123.25</v>
      </c>
      <c r="V21" s="144">
        <f>AVERAGE(V17:V19)</f>
        <v>0</v>
      </c>
      <c r="W21" s="144">
        <f>AVERAGE(W17:W19)</f>
        <v>0</v>
      </c>
      <c r="X21" s="144">
        <f>AVERAGE(X17:X19)</f>
        <v>117.33333333333333</v>
      </c>
      <c r="Y21" s="144">
        <f>AVERAGE(Y17:Y19)</f>
        <v>0</v>
      </c>
      <c r="Z21" s="144">
        <f>AVERAGE(Z17:Z19)</f>
        <v>0</v>
      </c>
    </row>
    <row r="22" spans="2:26" ht="16.5" x14ac:dyDescent="0.3">
      <c r="B22" s="202" t="s">
        <v>5</v>
      </c>
      <c r="C22" s="202"/>
      <c r="D22" s="80">
        <f>AVERAGE(D18:D21)</f>
        <v>123.25</v>
      </c>
      <c r="E22" s="20">
        <f>AVERAGE(E18:E20)</f>
        <v>0</v>
      </c>
      <c r="F22" s="20">
        <f>AVERAGE(F18:F20)</f>
        <v>0</v>
      </c>
      <c r="G22" s="20">
        <f>AVERAGE(G18:G20)</f>
        <v>117.33333333333333</v>
      </c>
      <c r="H22" s="20">
        <f>AVERAGE(H18:H20)</f>
        <v>0</v>
      </c>
      <c r="I22" s="20">
        <f>AVERAGE(I18:I20)</f>
        <v>0</v>
      </c>
      <c r="S22" s="138" t="s">
        <v>6</v>
      </c>
      <c r="T22" s="138"/>
      <c r="U22" s="147">
        <f>(U21*10^5)*10</f>
        <v>123250000</v>
      </c>
      <c r="V22" s="148">
        <f>(V21*3)*10</f>
        <v>0</v>
      </c>
      <c r="W22" s="148">
        <f>(W21*10^4)*10</f>
        <v>0</v>
      </c>
      <c r="X22" s="148">
        <f>(X21*3)*10</f>
        <v>3520</v>
      </c>
      <c r="Y22" s="148">
        <f>(Y21*10^4)*10</f>
        <v>0</v>
      </c>
      <c r="Z22" s="148">
        <f>(Z21*10^2)*10</f>
        <v>0</v>
      </c>
    </row>
    <row r="23" spans="2:26" ht="15.75" x14ac:dyDescent="0.25">
      <c r="B23" s="94" t="s">
        <v>6</v>
      </c>
      <c r="C23" s="94"/>
      <c r="D23" s="78">
        <f>(D22*10^5)*10</f>
        <v>123250000</v>
      </c>
      <c r="E23" s="21">
        <f>(E22*3)*10</f>
        <v>0</v>
      </c>
      <c r="F23" s="21">
        <f>(F22*10^4)*10</f>
        <v>0</v>
      </c>
      <c r="G23" s="21">
        <f>(G22*3)*10</f>
        <v>3520</v>
      </c>
      <c r="H23" s="21">
        <f>(H22*10^4)*10</f>
        <v>0</v>
      </c>
      <c r="I23" s="21">
        <f>(I22*10^2)*10</f>
        <v>0</v>
      </c>
      <c r="S23" s="138"/>
      <c r="T23" s="138"/>
      <c r="U23" s="147">
        <f t="shared" ref="U23:Z23" si="0">U22*100</f>
        <v>12325000000</v>
      </c>
      <c r="V23" s="149">
        <f t="shared" si="0"/>
        <v>0</v>
      </c>
      <c r="W23" s="149">
        <f t="shared" si="0"/>
        <v>0</v>
      </c>
      <c r="X23" s="149">
        <f t="shared" si="0"/>
        <v>352000</v>
      </c>
      <c r="Y23" s="149">
        <f t="shared" si="0"/>
        <v>0</v>
      </c>
      <c r="Z23" s="149">
        <f t="shared" si="0"/>
        <v>0</v>
      </c>
    </row>
    <row r="24" spans="2:26" ht="15.75" x14ac:dyDescent="0.25">
      <c r="B24" s="94"/>
      <c r="C24" s="94"/>
      <c r="D24" s="79">
        <f t="shared" ref="D24:I24" si="1">D23*100</f>
        <v>12325000000</v>
      </c>
      <c r="E24" s="22">
        <f t="shared" si="1"/>
        <v>0</v>
      </c>
      <c r="F24" s="22">
        <f t="shared" si="1"/>
        <v>0</v>
      </c>
      <c r="G24" s="22">
        <f t="shared" si="1"/>
        <v>352000</v>
      </c>
      <c r="H24" s="22">
        <f t="shared" si="1"/>
        <v>0</v>
      </c>
      <c r="I24" s="22">
        <f t="shared" si="1"/>
        <v>0</v>
      </c>
      <c r="S24" s="135"/>
      <c r="T24" s="135"/>
      <c r="U24" s="135"/>
      <c r="V24" s="135"/>
      <c r="W24" s="135"/>
      <c r="X24" s="135"/>
      <c r="Y24" s="135"/>
      <c r="Z24" s="135"/>
    </row>
    <row r="25" spans="2:26" ht="15.75" x14ac:dyDescent="0.25">
      <c r="S25" s="135"/>
      <c r="T25" s="135"/>
      <c r="U25" s="135"/>
      <c r="V25" s="135"/>
      <c r="W25" s="135"/>
      <c r="X25" s="135"/>
      <c r="Y25" s="135"/>
      <c r="Z25" s="135"/>
    </row>
    <row r="26" spans="2:26" ht="15.75" x14ac:dyDescent="0.25">
      <c r="S26" s="135"/>
      <c r="T26" s="135"/>
      <c r="U26" s="136" t="s">
        <v>9</v>
      </c>
      <c r="V26" s="203" t="s">
        <v>91</v>
      </c>
      <c r="W26" s="203"/>
      <c r="X26" s="203"/>
      <c r="Y26" s="203"/>
      <c r="Z26" s="203"/>
    </row>
    <row r="27" spans="2:26" ht="15.75" x14ac:dyDescent="0.25">
      <c r="D27" s="74" t="s">
        <v>9</v>
      </c>
      <c r="E27" s="199" t="s">
        <v>91</v>
      </c>
      <c r="F27" s="199"/>
      <c r="G27" s="199"/>
      <c r="H27" s="199"/>
      <c r="I27" s="199"/>
      <c r="J27" s="81"/>
      <c r="S27" s="137"/>
      <c r="T27" s="137"/>
      <c r="U27" s="138" t="s">
        <v>10</v>
      </c>
      <c r="V27" s="204" t="s">
        <v>20</v>
      </c>
      <c r="W27" s="204"/>
      <c r="X27" s="204"/>
      <c r="Y27" s="167" t="s">
        <v>21</v>
      </c>
      <c r="Z27" s="167"/>
    </row>
    <row r="28" spans="2:26" ht="15.75" x14ac:dyDescent="0.25">
      <c r="B28" s="1"/>
      <c r="C28" s="1"/>
      <c r="D28" s="130" t="s">
        <v>10</v>
      </c>
      <c r="E28" s="200" t="s">
        <v>20</v>
      </c>
      <c r="F28" s="200"/>
      <c r="G28" s="200"/>
      <c r="H28" s="97" t="s">
        <v>21</v>
      </c>
      <c r="I28" s="97"/>
      <c r="J28" s="98"/>
      <c r="S28" s="139" t="s">
        <v>0</v>
      </c>
      <c r="T28" s="139" t="s">
        <v>1</v>
      </c>
      <c r="U28" s="141" t="s">
        <v>2</v>
      </c>
      <c r="V28" s="141" t="s">
        <v>86</v>
      </c>
      <c r="W28" s="141" t="s">
        <v>29</v>
      </c>
      <c r="X28" s="141" t="s">
        <v>28</v>
      </c>
      <c r="Y28" s="141" t="s">
        <v>85</v>
      </c>
      <c r="Z28" s="141" t="s">
        <v>55</v>
      </c>
    </row>
    <row r="29" spans="2:26" ht="15.75" x14ac:dyDescent="0.25">
      <c r="B29" s="2" t="s">
        <v>0</v>
      </c>
      <c r="C29" s="2" t="s">
        <v>1</v>
      </c>
      <c r="D29" s="18" t="s">
        <v>2</v>
      </c>
      <c r="E29" s="18" t="s">
        <v>86</v>
      </c>
      <c r="F29" s="18" t="s">
        <v>29</v>
      </c>
      <c r="G29" s="18" t="s">
        <v>28</v>
      </c>
      <c r="H29" s="18" t="s">
        <v>85</v>
      </c>
      <c r="I29" s="18" t="s">
        <v>55</v>
      </c>
      <c r="J29" s="82"/>
      <c r="S29" s="142" t="s">
        <v>3</v>
      </c>
      <c r="T29" s="142">
        <v>24</v>
      </c>
      <c r="U29" s="143">
        <v>130</v>
      </c>
      <c r="V29" s="151">
        <v>0</v>
      </c>
      <c r="W29" s="151">
        <v>0</v>
      </c>
      <c r="X29" s="151">
        <v>0</v>
      </c>
      <c r="Y29" s="151">
        <v>0</v>
      </c>
      <c r="Z29" s="151">
        <v>0</v>
      </c>
    </row>
    <row r="30" spans="2:26" ht="15.75" x14ac:dyDescent="0.25">
      <c r="B30" s="3" t="s">
        <v>3</v>
      </c>
      <c r="C30" s="4">
        <v>24</v>
      </c>
      <c r="D30" s="76">
        <v>130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83"/>
      <c r="S30" s="142" t="s">
        <v>4</v>
      </c>
      <c r="T30" s="142">
        <v>24</v>
      </c>
      <c r="U30" s="143">
        <v>159</v>
      </c>
      <c r="V30" s="151">
        <v>0</v>
      </c>
      <c r="W30" s="151">
        <v>0</v>
      </c>
      <c r="X30" s="151">
        <v>0</v>
      </c>
      <c r="Y30" s="151">
        <v>0</v>
      </c>
      <c r="Z30" s="151">
        <v>0</v>
      </c>
    </row>
    <row r="31" spans="2:26" ht="15.75" x14ac:dyDescent="0.25">
      <c r="B31" s="3" t="s">
        <v>4</v>
      </c>
      <c r="C31" s="4">
        <v>24</v>
      </c>
      <c r="D31" s="76">
        <v>159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83"/>
      <c r="S31" s="142" t="s">
        <v>7</v>
      </c>
      <c r="T31" s="142">
        <v>24</v>
      </c>
      <c r="U31" s="143">
        <v>162</v>
      </c>
      <c r="V31" s="151">
        <v>0</v>
      </c>
      <c r="W31" s="151">
        <v>0</v>
      </c>
      <c r="X31" s="151">
        <v>0</v>
      </c>
      <c r="Y31" s="151">
        <v>0</v>
      </c>
      <c r="Z31" s="151">
        <v>0</v>
      </c>
    </row>
    <row r="32" spans="2:26" ht="15.75" x14ac:dyDescent="0.25">
      <c r="B32" s="3" t="s">
        <v>7</v>
      </c>
      <c r="C32" s="4">
        <v>24</v>
      </c>
      <c r="D32" s="76">
        <v>162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83"/>
      <c r="S32" s="205" t="s">
        <v>5</v>
      </c>
      <c r="T32" s="205"/>
      <c r="U32" s="144">
        <f t="shared" ref="U32:Z32" si="2">AVERAGE(U29:U31)</f>
        <v>150.33333333333334</v>
      </c>
      <c r="V32" s="144">
        <f t="shared" si="2"/>
        <v>0</v>
      </c>
      <c r="W32" s="144">
        <f t="shared" si="2"/>
        <v>0</v>
      </c>
      <c r="X32" s="144">
        <f t="shared" si="2"/>
        <v>0</v>
      </c>
      <c r="Y32" s="144">
        <f t="shared" si="2"/>
        <v>0</v>
      </c>
      <c r="Z32" s="144">
        <f t="shared" si="2"/>
        <v>0</v>
      </c>
    </row>
    <row r="33" spans="2:26" ht="16.5" x14ac:dyDescent="0.3">
      <c r="B33" s="202" t="s">
        <v>5</v>
      </c>
      <c r="C33" s="202"/>
      <c r="D33" s="80">
        <f t="shared" ref="D33:I33" si="3">AVERAGE(D30:D32)</f>
        <v>150.33333333333334</v>
      </c>
      <c r="E33" s="20">
        <f t="shared" si="3"/>
        <v>0</v>
      </c>
      <c r="F33" s="20">
        <f t="shared" si="3"/>
        <v>0</v>
      </c>
      <c r="G33" s="20">
        <f t="shared" si="3"/>
        <v>0</v>
      </c>
      <c r="H33" s="20">
        <f t="shared" si="3"/>
        <v>0</v>
      </c>
      <c r="I33" s="20">
        <f t="shared" si="3"/>
        <v>0</v>
      </c>
      <c r="J33" s="85"/>
      <c r="S33" s="204" t="s">
        <v>6</v>
      </c>
      <c r="T33" s="204"/>
      <c r="U33" s="147">
        <f>(U32*10^5)*10</f>
        <v>150333333.33333334</v>
      </c>
      <c r="V33" s="148">
        <f>(V32*10^2)*10</f>
        <v>0</v>
      </c>
      <c r="W33" s="148">
        <f>(W32*10^3)*10</f>
        <v>0</v>
      </c>
      <c r="X33" s="148">
        <f>(X32*10^4)*10</f>
        <v>0</v>
      </c>
      <c r="Y33" s="148">
        <f>(Y32*10)*10</f>
        <v>0</v>
      </c>
      <c r="Z33" s="148">
        <f>(Z32*10^2)*10</f>
        <v>0</v>
      </c>
    </row>
    <row r="34" spans="2:26" ht="15.75" x14ac:dyDescent="0.25">
      <c r="B34" s="198" t="s">
        <v>6</v>
      </c>
      <c r="C34" s="198"/>
      <c r="D34" s="78">
        <f>(D33*10^5)*10</f>
        <v>150333333.33333334</v>
      </c>
      <c r="E34" s="21">
        <f>(E33*10^2)*10</f>
        <v>0</v>
      </c>
      <c r="F34" s="21">
        <f>(F33*10^3)*10</f>
        <v>0</v>
      </c>
      <c r="G34" s="21">
        <f>(G33*10^4)*10</f>
        <v>0</v>
      </c>
      <c r="H34" s="21">
        <f>(H33*10)*10</f>
        <v>0</v>
      </c>
      <c r="I34" s="21">
        <f>(I33*10^2)*10</f>
        <v>0</v>
      </c>
      <c r="J34" s="86"/>
      <c r="S34" s="204"/>
      <c r="T34" s="204"/>
      <c r="U34" s="147">
        <f>U33*100</f>
        <v>15033333333.333334</v>
      </c>
      <c r="V34" s="149">
        <f>V32*100</f>
        <v>0</v>
      </c>
      <c r="W34" s="149">
        <f>W33*100</f>
        <v>0</v>
      </c>
      <c r="X34" s="149">
        <f>X33*100</f>
        <v>0</v>
      </c>
      <c r="Y34" s="149">
        <f>Y33*100</f>
        <v>0</v>
      </c>
      <c r="Z34" s="149">
        <f>Z33*100</f>
        <v>0</v>
      </c>
    </row>
    <row r="35" spans="2:26" ht="15.75" x14ac:dyDescent="0.25">
      <c r="B35" s="198"/>
      <c r="C35" s="198"/>
      <c r="D35" s="79">
        <f>D34*100</f>
        <v>15033333333.333334</v>
      </c>
      <c r="E35" s="22">
        <f>E33*100</f>
        <v>0</v>
      </c>
      <c r="F35" s="22">
        <f>F34*100</f>
        <v>0</v>
      </c>
      <c r="G35" s="22">
        <f>G34*100</f>
        <v>0</v>
      </c>
      <c r="H35" s="22">
        <f>H34*100</f>
        <v>0</v>
      </c>
      <c r="I35" s="22">
        <f>I34*100</f>
        <v>0</v>
      </c>
      <c r="J35" s="87"/>
      <c r="S35" s="135"/>
      <c r="T35" s="135"/>
      <c r="U35" s="135"/>
      <c r="V35" s="135"/>
      <c r="W35" s="135"/>
      <c r="X35" s="135"/>
      <c r="Y35" s="135"/>
      <c r="Z35" s="135"/>
    </row>
    <row r="36" spans="2:26" ht="15.75" x14ac:dyDescent="0.25">
      <c r="S36" s="135"/>
      <c r="T36" s="135"/>
      <c r="U36" s="135"/>
      <c r="V36" s="135"/>
      <c r="W36" s="135"/>
      <c r="X36" s="135"/>
      <c r="Y36" s="135"/>
      <c r="Z36" s="135"/>
    </row>
    <row r="37" spans="2:26" ht="15.75" x14ac:dyDescent="0.25">
      <c r="S37" s="135"/>
      <c r="T37" s="135"/>
      <c r="U37" s="135"/>
      <c r="V37" s="135"/>
      <c r="W37" s="135"/>
      <c r="X37" s="135"/>
      <c r="Y37" s="135"/>
      <c r="Z37" s="135"/>
    </row>
    <row r="38" spans="2:26" ht="15.75" x14ac:dyDescent="0.25">
      <c r="S38" s="135"/>
      <c r="T38" s="135"/>
      <c r="U38" s="135"/>
      <c r="V38" s="135"/>
      <c r="W38" s="135"/>
      <c r="X38" s="135"/>
      <c r="Y38" s="135"/>
      <c r="Z38" s="135"/>
    </row>
    <row r="39" spans="2:26" ht="15.75" x14ac:dyDescent="0.25">
      <c r="S39" s="135"/>
      <c r="T39" s="135"/>
      <c r="U39" s="135"/>
      <c r="V39" s="135"/>
      <c r="W39" s="135"/>
      <c r="X39" s="135"/>
      <c r="Y39" s="135"/>
      <c r="Z39" s="135"/>
    </row>
    <row r="40" spans="2:26" ht="15.75" x14ac:dyDescent="0.25">
      <c r="S40" s="135"/>
      <c r="T40" s="135"/>
      <c r="U40" s="136" t="s">
        <v>9</v>
      </c>
      <c r="V40" s="203" t="s">
        <v>93</v>
      </c>
      <c r="W40" s="203"/>
      <c r="X40" s="203"/>
      <c r="Y40" s="203"/>
      <c r="Z40" s="166"/>
    </row>
    <row r="41" spans="2:26" ht="15.75" x14ac:dyDescent="0.25">
      <c r="D41" s="74" t="s">
        <v>9</v>
      </c>
      <c r="E41" s="199" t="s">
        <v>93</v>
      </c>
      <c r="F41" s="199"/>
      <c r="G41" s="199"/>
      <c r="H41" s="199"/>
      <c r="I41" s="168"/>
      <c r="S41" s="137"/>
      <c r="T41" s="137"/>
      <c r="U41" s="138" t="s">
        <v>10</v>
      </c>
      <c r="V41" s="204" t="s">
        <v>20</v>
      </c>
      <c r="W41" s="204"/>
      <c r="X41" s="204" t="s">
        <v>21</v>
      </c>
      <c r="Y41" s="204"/>
      <c r="Z41" s="167"/>
    </row>
    <row r="42" spans="2:26" ht="15.75" x14ac:dyDescent="0.25">
      <c r="B42" s="1"/>
      <c r="C42" s="1"/>
      <c r="D42" s="130" t="s">
        <v>10</v>
      </c>
      <c r="E42" s="200" t="s">
        <v>20</v>
      </c>
      <c r="F42" s="200"/>
      <c r="G42" s="201" t="s">
        <v>21</v>
      </c>
      <c r="H42" s="201"/>
      <c r="I42" s="98"/>
      <c r="S42" s="139" t="s">
        <v>0</v>
      </c>
      <c r="T42" s="139" t="s">
        <v>1</v>
      </c>
      <c r="U42" s="141" t="s">
        <v>2</v>
      </c>
      <c r="V42" s="141" t="s">
        <v>66</v>
      </c>
      <c r="W42" s="141" t="s">
        <v>26</v>
      </c>
      <c r="X42" s="141" t="s">
        <v>66</v>
      </c>
      <c r="Y42" s="141" t="s">
        <v>55</v>
      </c>
      <c r="Z42" s="141"/>
    </row>
    <row r="43" spans="2:26" ht="15.75" x14ac:dyDescent="0.25">
      <c r="B43" s="2" t="s">
        <v>0</v>
      </c>
      <c r="C43" s="2" t="s">
        <v>1</v>
      </c>
      <c r="D43" s="18" t="s">
        <v>2</v>
      </c>
      <c r="E43" s="18" t="s">
        <v>66</v>
      </c>
      <c r="F43" s="18" t="s">
        <v>26</v>
      </c>
      <c r="G43" s="18" t="s">
        <v>66</v>
      </c>
      <c r="H43" s="18" t="s">
        <v>55</v>
      </c>
      <c r="I43" s="82"/>
      <c r="S43" s="142" t="s">
        <v>3</v>
      </c>
      <c r="T43" s="142">
        <v>24</v>
      </c>
      <c r="U43" s="143">
        <v>130</v>
      </c>
      <c r="V43" s="151" t="s">
        <v>11</v>
      </c>
      <c r="W43" s="151">
        <v>400</v>
      </c>
      <c r="X43" s="144">
        <v>6</v>
      </c>
      <c r="Y43" s="144">
        <v>0</v>
      </c>
      <c r="Z43" s="151"/>
    </row>
    <row r="44" spans="2:26" ht="16.5" x14ac:dyDescent="0.3">
      <c r="B44" s="3" t="s">
        <v>3</v>
      </c>
      <c r="C44" s="4">
        <v>24</v>
      </c>
      <c r="D44" s="76">
        <v>130</v>
      </c>
      <c r="E44" s="6" t="s">
        <v>11</v>
      </c>
      <c r="F44" s="6">
        <v>400</v>
      </c>
      <c r="G44" s="95">
        <v>6</v>
      </c>
      <c r="H44" s="95">
        <v>0</v>
      </c>
      <c r="I44" s="83"/>
      <c r="S44" s="142" t="s">
        <v>4</v>
      </c>
      <c r="T44" s="142">
        <v>24</v>
      </c>
      <c r="U44" s="143">
        <v>107</v>
      </c>
      <c r="V44" s="151" t="s">
        <v>11</v>
      </c>
      <c r="W44" s="151">
        <v>420</v>
      </c>
      <c r="X44" s="144">
        <v>7</v>
      </c>
      <c r="Y44" s="144">
        <v>0</v>
      </c>
      <c r="Z44" s="151"/>
    </row>
    <row r="45" spans="2:26" ht="16.5" x14ac:dyDescent="0.3">
      <c r="B45" s="3" t="s">
        <v>4</v>
      </c>
      <c r="C45" s="4">
        <v>24</v>
      </c>
      <c r="D45" s="76">
        <v>107</v>
      </c>
      <c r="E45" s="6" t="s">
        <v>11</v>
      </c>
      <c r="F45" s="6">
        <v>420</v>
      </c>
      <c r="G45" s="95">
        <v>7</v>
      </c>
      <c r="H45" s="95">
        <v>0</v>
      </c>
      <c r="I45" s="83"/>
      <c r="S45" s="142" t="s">
        <v>7</v>
      </c>
      <c r="T45" s="142">
        <v>24</v>
      </c>
      <c r="U45" s="143">
        <v>104</v>
      </c>
      <c r="V45" s="151" t="s">
        <v>11</v>
      </c>
      <c r="W45" s="151">
        <v>430</v>
      </c>
      <c r="X45" s="144">
        <v>1</v>
      </c>
      <c r="Y45" s="145">
        <v>0</v>
      </c>
      <c r="Z45" s="151"/>
    </row>
    <row r="46" spans="2:26" ht="16.5" x14ac:dyDescent="0.3">
      <c r="B46" s="3" t="s">
        <v>7</v>
      </c>
      <c r="C46" s="4">
        <v>24</v>
      </c>
      <c r="D46" s="76">
        <v>104</v>
      </c>
      <c r="E46" s="6" t="s">
        <v>11</v>
      </c>
      <c r="F46" s="6">
        <v>430</v>
      </c>
      <c r="G46" s="95">
        <v>1</v>
      </c>
      <c r="H46" s="84">
        <v>0</v>
      </c>
      <c r="I46" s="83"/>
      <c r="S46" s="135"/>
      <c r="T46" s="135"/>
      <c r="U46" s="143">
        <v>152</v>
      </c>
      <c r="V46" s="135"/>
      <c r="W46" s="135"/>
      <c r="X46" s="135"/>
      <c r="Y46" s="135"/>
      <c r="Z46" s="135"/>
    </row>
    <row r="47" spans="2:26" ht="15.75" x14ac:dyDescent="0.25">
      <c r="D47" s="96">
        <v>152</v>
      </c>
      <c r="I47" s="25"/>
      <c r="S47" s="205" t="s">
        <v>5</v>
      </c>
      <c r="T47" s="205"/>
      <c r="U47" s="144">
        <f>AVERAGE(U43:U46)</f>
        <v>123.25</v>
      </c>
      <c r="V47" s="144" t="e">
        <f>AVERAGE(V43:V45)</f>
        <v>#DIV/0!</v>
      </c>
      <c r="W47" s="144">
        <f>AVERAGE(W43:W45)</f>
        <v>416.66666666666669</v>
      </c>
      <c r="X47" s="144">
        <f>AVERAGE(X43:X45)</f>
        <v>4.666666666666667</v>
      </c>
      <c r="Y47" s="144">
        <f>AVERAGE(Y43:Y45)</f>
        <v>0</v>
      </c>
      <c r="Z47" s="144"/>
    </row>
    <row r="48" spans="2:26" ht="16.5" x14ac:dyDescent="0.3">
      <c r="B48" s="202" t="s">
        <v>5</v>
      </c>
      <c r="C48" s="202"/>
      <c r="D48" s="80">
        <f>AVERAGE(D44:D47)</f>
        <v>123.25</v>
      </c>
      <c r="E48" s="20" t="e">
        <f>AVERAGE(E44:E46)</f>
        <v>#DIV/0!</v>
      </c>
      <c r="F48" s="20">
        <f>AVERAGE(F44:F46)</f>
        <v>416.66666666666669</v>
      </c>
      <c r="G48" s="20">
        <f>AVERAGE(G44:G46)</f>
        <v>4.666666666666667</v>
      </c>
      <c r="H48" s="20">
        <f>AVERAGE(H44:H46)</f>
        <v>0</v>
      </c>
      <c r="I48" s="85"/>
      <c r="S48" s="138" t="s">
        <v>6</v>
      </c>
      <c r="T48" s="138"/>
      <c r="U48" s="147">
        <f>(U47*10^5)*10</f>
        <v>123250000</v>
      </c>
      <c r="V48" s="148" t="e">
        <f>(V47*3)*10</f>
        <v>#DIV/0!</v>
      </c>
      <c r="W48" s="148">
        <f>(W47*10)*10</f>
        <v>41666.666666666672</v>
      </c>
      <c r="X48" s="148">
        <f>(X47*3)*10</f>
        <v>140</v>
      </c>
      <c r="Y48" s="148">
        <f>(Y47*10^4)*10</f>
        <v>0</v>
      </c>
      <c r="Z48" s="148"/>
    </row>
    <row r="49" spans="2:26" ht="15.75" x14ac:dyDescent="0.25">
      <c r="B49" s="99" t="s">
        <v>6</v>
      </c>
      <c r="C49" s="99"/>
      <c r="D49" s="78">
        <f>(D48*10^5)*10</f>
        <v>123250000</v>
      </c>
      <c r="E49" s="21" t="e">
        <f>(E48*3)*10</f>
        <v>#DIV/0!</v>
      </c>
      <c r="F49" s="21">
        <f>(F48*10)*10</f>
        <v>41666.666666666672</v>
      </c>
      <c r="G49" s="21">
        <f>(G48*3)*10</f>
        <v>140</v>
      </c>
      <c r="H49" s="21">
        <f>(H48*10^4)*10</f>
        <v>0</v>
      </c>
      <c r="I49" s="86"/>
      <c r="S49" s="138"/>
      <c r="T49" s="138"/>
      <c r="U49" s="147">
        <f>U48*100</f>
        <v>12325000000</v>
      </c>
      <c r="V49" s="149" t="e">
        <f>V48*100</f>
        <v>#DIV/0!</v>
      </c>
      <c r="W49" s="149">
        <f>W48*100</f>
        <v>4166666.666666667</v>
      </c>
      <c r="X49" s="149">
        <f>X48*100</f>
        <v>14000</v>
      </c>
      <c r="Y49" s="149">
        <f>Y48*100</f>
        <v>0</v>
      </c>
      <c r="Z49" s="149"/>
    </row>
    <row r="50" spans="2:26" ht="15.75" x14ac:dyDescent="0.25">
      <c r="B50" s="99"/>
      <c r="C50" s="99"/>
      <c r="D50" s="79">
        <f>D49*100</f>
        <v>12325000000</v>
      </c>
      <c r="E50" s="22" t="e">
        <f>E49*100</f>
        <v>#DIV/0!</v>
      </c>
      <c r="F50" s="22">
        <f>F49*100</f>
        <v>4166666.666666667</v>
      </c>
      <c r="G50" s="22">
        <f>G49*100</f>
        <v>14000</v>
      </c>
      <c r="H50" s="22">
        <f>H49*100</f>
        <v>0</v>
      </c>
      <c r="I50" s="87"/>
      <c r="S50" s="135"/>
      <c r="T50" s="135"/>
      <c r="U50" s="135"/>
      <c r="V50" s="135"/>
      <c r="W50" s="135"/>
      <c r="X50" s="135"/>
      <c r="Y50" s="135"/>
      <c r="Z50" s="135"/>
    </row>
    <row r="51" spans="2:26" ht="15.75" x14ac:dyDescent="0.25">
      <c r="S51" s="135"/>
      <c r="T51" s="135"/>
      <c r="U51" s="135"/>
      <c r="V51" s="135"/>
      <c r="W51" s="135"/>
      <c r="X51" s="135"/>
      <c r="Y51" s="135"/>
      <c r="Z51" s="135"/>
    </row>
    <row r="52" spans="2:26" ht="15.75" x14ac:dyDescent="0.25">
      <c r="S52" s="135"/>
      <c r="T52" s="135"/>
      <c r="U52" s="136" t="s">
        <v>9</v>
      </c>
      <c r="V52" s="203" t="s">
        <v>94</v>
      </c>
      <c r="W52" s="203"/>
      <c r="X52" s="203"/>
      <c r="Y52" s="203"/>
      <c r="Z52" s="203"/>
    </row>
    <row r="53" spans="2:26" ht="15.75" x14ac:dyDescent="0.25">
      <c r="D53" s="74" t="s">
        <v>9</v>
      </c>
      <c r="E53" s="199" t="s">
        <v>94</v>
      </c>
      <c r="F53" s="199"/>
      <c r="G53" s="199"/>
      <c r="H53" s="199"/>
      <c r="I53" s="199"/>
      <c r="S53" s="137"/>
      <c r="T53" s="137"/>
      <c r="U53" s="138" t="s">
        <v>10</v>
      </c>
      <c r="V53" s="204" t="s">
        <v>20</v>
      </c>
      <c r="W53" s="204"/>
      <c r="X53" s="204"/>
      <c r="Y53" s="167" t="s">
        <v>21</v>
      </c>
      <c r="Z53" s="167"/>
    </row>
    <row r="54" spans="2:26" ht="15.75" x14ac:dyDescent="0.25">
      <c r="B54" s="1"/>
      <c r="C54" s="1"/>
      <c r="D54" s="130" t="s">
        <v>10</v>
      </c>
      <c r="E54" s="200" t="s">
        <v>20</v>
      </c>
      <c r="F54" s="200"/>
      <c r="G54" s="200"/>
      <c r="H54" s="97" t="s">
        <v>21</v>
      </c>
      <c r="I54" s="97"/>
      <c r="S54" s="139" t="s">
        <v>0</v>
      </c>
      <c r="T54" s="139" t="s">
        <v>1</v>
      </c>
      <c r="U54" s="141" t="s">
        <v>2</v>
      </c>
      <c r="V54" s="141" t="s">
        <v>27</v>
      </c>
      <c r="W54" s="141" t="s">
        <v>52</v>
      </c>
      <c r="X54" s="141" t="s">
        <v>71</v>
      </c>
      <c r="Y54" s="141" t="s">
        <v>56</v>
      </c>
      <c r="Z54" s="141" t="s">
        <v>26</v>
      </c>
    </row>
    <row r="55" spans="2:26" ht="15.75" x14ac:dyDescent="0.25">
      <c r="B55" s="2" t="s">
        <v>0</v>
      </c>
      <c r="C55" s="2" t="s">
        <v>1</v>
      </c>
      <c r="D55" s="18" t="s">
        <v>2</v>
      </c>
      <c r="E55" s="18" t="s">
        <v>27</v>
      </c>
      <c r="F55" s="18" t="s">
        <v>52</v>
      </c>
      <c r="G55" s="18" t="s">
        <v>71</v>
      </c>
      <c r="H55" s="18" t="s">
        <v>56</v>
      </c>
      <c r="I55" s="18" t="s">
        <v>26</v>
      </c>
      <c r="S55" s="142" t="s">
        <v>3</v>
      </c>
      <c r="T55" s="142">
        <v>24</v>
      </c>
      <c r="U55" s="143">
        <v>130</v>
      </c>
      <c r="V55" s="151" t="s">
        <v>11</v>
      </c>
      <c r="W55" s="151" t="s">
        <v>11</v>
      </c>
      <c r="X55" s="151">
        <v>273</v>
      </c>
      <c r="Y55" s="151">
        <v>298</v>
      </c>
      <c r="Z55" s="151">
        <v>10</v>
      </c>
    </row>
    <row r="56" spans="2:26" ht="15.75" x14ac:dyDescent="0.25">
      <c r="B56" s="3" t="s">
        <v>3</v>
      </c>
      <c r="C56" s="4">
        <v>24</v>
      </c>
      <c r="D56" s="76">
        <v>130</v>
      </c>
      <c r="E56" s="6" t="s">
        <v>11</v>
      </c>
      <c r="F56" s="6" t="s">
        <v>11</v>
      </c>
      <c r="G56" s="6">
        <v>273</v>
      </c>
      <c r="H56" s="6">
        <v>298</v>
      </c>
      <c r="I56" s="6">
        <v>10</v>
      </c>
      <c r="S56" s="142" t="s">
        <v>4</v>
      </c>
      <c r="T56" s="142">
        <v>24</v>
      </c>
      <c r="U56" s="143">
        <v>159</v>
      </c>
      <c r="V56" s="151" t="s">
        <v>11</v>
      </c>
      <c r="W56" s="151" t="s">
        <v>11</v>
      </c>
      <c r="X56" s="151">
        <v>286</v>
      </c>
      <c r="Y56" s="151">
        <v>136</v>
      </c>
      <c r="Z56" s="151">
        <v>23</v>
      </c>
    </row>
    <row r="57" spans="2:26" ht="15.75" x14ac:dyDescent="0.25">
      <c r="B57" s="3" t="s">
        <v>4</v>
      </c>
      <c r="C57" s="4">
        <v>24</v>
      </c>
      <c r="D57" s="76">
        <v>159</v>
      </c>
      <c r="E57" s="6" t="s">
        <v>11</v>
      </c>
      <c r="F57" s="6" t="s">
        <v>11</v>
      </c>
      <c r="G57" s="6">
        <v>286</v>
      </c>
      <c r="H57" s="6">
        <v>136</v>
      </c>
      <c r="I57" s="6">
        <v>23</v>
      </c>
      <c r="S57" s="142" t="s">
        <v>7</v>
      </c>
      <c r="T57" s="142">
        <v>24</v>
      </c>
      <c r="U57" s="143">
        <v>162</v>
      </c>
      <c r="V57" s="151" t="s">
        <v>11</v>
      </c>
      <c r="W57" s="151" t="s">
        <v>11</v>
      </c>
      <c r="X57" s="151">
        <v>297</v>
      </c>
      <c r="Y57" s="151">
        <v>219</v>
      </c>
      <c r="Z57" s="151">
        <v>1</v>
      </c>
    </row>
    <row r="58" spans="2:26" ht="15.75" x14ac:dyDescent="0.25">
      <c r="B58" s="3" t="s">
        <v>7</v>
      </c>
      <c r="C58" s="4">
        <v>24</v>
      </c>
      <c r="D58" s="76">
        <v>162</v>
      </c>
      <c r="E58" s="6" t="s">
        <v>11</v>
      </c>
      <c r="F58" s="6" t="s">
        <v>11</v>
      </c>
      <c r="G58" s="6">
        <v>297</v>
      </c>
      <c r="H58" s="6">
        <v>219</v>
      </c>
      <c r="I58" s="6">
        <v>1</v>
      </c>
      <c r="S58" s="205" t="s">
        <v>5</v>
      </c>
      <c r="T58" s="205"/>
      <c r="U58" s="144">
        <f t="shared" ref="U58:Z58" si="4">AVERAGE(U55:U57)</f>
        <v>150.33333333333334</v>
      </c>
      <c r="V58" s="144" t="e">
        <f t="shared" si="4"/>
        <v>#DIV/0!</v>
      </c>
      <c r="W58" s="144" t="e">
        <f t="shared" si="4"/>
        <v>#DIV/0!</v>
      </c>
      <c r="X58" s="144">
        <f t="shared" si="4"/>
        <v>285.33333333333331</v>
      </c>
      <c r="Y58" s="144">
        <f t="shared" si="4"/>
        <v>217.66666666666666</v>
      </c>
      <c r="Z58" s="144">
        <f t="shared" si="4"/>
        <v>11.333333333333334</v>
      </c>
    </row>
    <row r="59" spans="2:26" ht="16.5" x14ac:dyDescent="0.3">
      <c r="B59" s="202" t="s">
        <v>5</v>
      </c>
      <c r="C59" s="202"/>
      <c r="D59" s="80">
        <f t="shared" ref="D59:I59" si="5">AVERAGE(D56:D58)</f>
        <v>150.33333333333334</v>
      </c>
      <c r="E59" s="20" t="e">
        <f t="shared" si="5"/>
        <v>#DIV/0!</v>
      </c>
      <c r="F59" s="20" t="e">
        <f t="shared" si="5"/>
        <v>#DIV/0!</v>
      </c>
      <c r="G59" s="20">
        <f t="shared" si="5"/>
        <v>285.33333333333331</v>
      </c>
      <c r="H59" s="20">
        <f t="shared" si="5"/>
        <v>217.66666666666666</v>
      </c>
      <c r="I59" s="20">
        <f t="shared" si="5"/>
        <v>11.333333333333334</v>
      </c>
      <c r="S59" s="204" t="s">
        <v>6</v>
      </c>
      <c r="T59" s="204"/>
      <c r="U59" s="147">
        <f>(U58*10^5)*10</f>
        <v>150333333.33333334</v>
      </c>
      <c r="V59" s="148" t="e">
        <f>(V58*10^2)*10</f>
        <v>#DIV/0!</v>
      </c>
      <c r="W59" s="148" t="e">
        <f>(W58*10^3)*10</f>
        <v>#DIV/0!</v>
      </c>
      <c r="X59" s="148">
        <f>(X58*10^4)*10</f>
        <v>28533333.333333328</v>
      </c>
      <c r="Y59" s="148">
        <f>(Y58*5)*10</f>
        <v>10883.333333333332</v>
      </c>
      <c r="Z59" s="148">
        <f>(Z58*10^1)*10</f>
        <v>1133.3333333333335</v>
      </c>
    </row>
    <row r="60" spans="2:26" ht="15.75" x14ac:dyDescent="0.25">
      <c r="B60" s="198" t="s">
        <v>6</v>
      </c>
      <c r="C60" s="198"/>
      <c r="D60" s="78">
        <f>(D59*10^5)*10</f>
        <v>150333333.33333334</v>
      </c>
      <c r="E60" s="21" t="e">
        <f>(E59*10^2)*10</f>
        <v>#DIV/0!</v>
      </c>
      <c r="F60" s="21" t="e">
        <f>(F59*10^3)*10</f>
        <v>#DIV/0!</v>
      </c>
      <c r="G60" s="21">
        <f>(G59*10^4)*10</f>
        <v>28533333.333333328</v>
      </c>
      <c r="H60" s="21">
        <f>(H59*5)*10</f>
        <v>10883.333333333332</v>
      </c>
      <c r="I60" s="21">
        <f>(I59*10^1)*10</f>
        <v>1133.3333333333335</v>
      </c>
      <c r="S60" s="204"/>
      <c r="T60" s="204"/>
      <c r="U60" s="147">
        <f>U59*100</f>
        <v>15033333333.333334</v>
      </c>
      <c r="V60" s="149" t="e">
        <f>V58*100</f>
        <v>#DIV/0!</v>
      </c>
      <c r="W60" s="149" t="e">
        <f>W59*100</f>
        <v>#DIV/0!</v>
      </c>
      <c r="X60" s="149">
        <f>X59*100</f>
        <v>2853333333.333333</v>
      </c>
      <c r="Y60" s="149">
        <f>Y59*100</f>
        <v>1088333.3333333333</v>
      </c>
      <c r="Z60" s="149">
        <f>Z59*100</f>
        <v>113333.33333333334</v>
      </c>
    </row>
    <row r="61" spans="2:26" ht="15.75" x14ac:dyDescent="0.25">
      <c r="B61" s="198"/>
      <c r="C61" s="198"/>
      <c r="D61" s="79">
        <f>D60*100</f>
        <v>15033333333.333334</v>
      </c>
      <c r="E61" s="22" t="e">
        <f>E59*100</f>
        <v>#DIV/0!</v>
      </c>
      <c r="F61" s="22" t="e">
        <f>F60*100</f>
        <v>#DIV/0!</v>
      </c>
      <c r="G61" s="22">
        <f>G60*100</f>
        <v>2853333333.333333</v>
      </c>
      <c r="H61" s="22">
        <f>H60*100</f>
        <v>1088333.3333333333</v>
      </c>
      <c r="I61" s="22">
        <f>I60*100</f>
        <v>113333.33333333334</v>
      </c>
      <c r="S61" s="135"/>
      <c r="T61" s="135"/>
      <c r="U61" s="135"/>
      <c r="V61" s="135"/>
      <c r="W61" s="135"/>
      <c r="X61" s="135"/>
      <c r="Y61" s="135"/>
      <c r="Z61" s="135"/>
    </row>
    <row r="62" spans="2:26" ht="15.75" x14ac:dyDescent="0.25">
      <c r="S62" s="135"/>
      <c r="T62" s="135"/>
      <c r="U62" s="135"/>
      <c r="V62" s="135"/>
      <c r="W62" s="135"/>
      <c r="X62" s="135"/>
      <c r="Y62" s="135"/>
      <c r="Z62" s="135"/>
    </row>
    <row r="63" spans="2:26" ht="15.75" x14ac:dyDescent="0.25">
      <c r="S63" s="135"/>
      <c r="T63" s="135"/>
      <c r="U63" s="135"/>
      <c r="V63" s="135"/>
      <c r="W63" s="135"/>
      <c r="X63" s="135"/>
      <c r="Y63" s="135"/>
      <c r="Z63" s="135"/>
    </row>
    <row r="64" spans="2:26" ht="15.75" x14ac:dyDescent="0.25">
      <c r="S64" s="135"/>
      <c r="T64" s="135"/>
      <c r="U64" s="136" t="s">
        <v>9</v>
      </c>
      <c r="V64" s="203" t="s">
        <v>131</v>
      </c>
      <c r="W64" s="203"/>
      <c r="X64" s="203"/>
      <c r="Y64" s="203"/>
      <c r="Z64" s="203"/>
    </row>
    <row r="65" spans="2:26" ht="15.75" x14ac:dyDescent="0.25">
      <c r="D65" s="74" t="s">
        <v>9</v>
      </c>
      <c r="E65" s="199" t="s">
        <v>131</v>
      </c>
      <c r="F65" s="199"/>
      <c r="G65" s="199"/>
      <c r="H65" s="199"/>
      <c r="I65" s="199"/>
      <c r="S65" s="137"/>
      <c r="T65" s="137"/>
      <c r="U65" s="138" t="s">
        <v>10</v>
      </c>
      <c r="V65" s="204" t="s">
        <v>20</v>
      </c>
      <c r="W65" s="204"/>
      <c r="X65" s="204"/>
      <c r="Y65" s="204" t="s">
        <v>21</v>
      </c>
      <c r="Z65" s="204"/>
    </row>
    <row r="66" spans="2:26" ht="15.75" x14ac:dyDescent="0.25">
      <c r="B66" s="1"/>
      <c r="C66" s="1"/>
      <c r="D66" s="130" t="s">
        <v>10</v>
      </c>
      <c r="E66" s="200" t="s">
        <v>20</v>
      </c>
      <c r="F66" s="200"/>
      <c r="G66" s="200"/>
      <c r="H66" s="201" t="s">
        <v>21</v>
      </c>
      <c r="I66" s="201"/>
      <c r="S66" s="139" t="s">
        <v>0</v>
      </c>
      <c r="T66" s="139" t="s">
        <v>1</v>
      </c>
      <c r="U66" s="141" t="s">
        <v>2</v>
      </c>
      <c r="V66" s="141" t="s">
        <v>27</v>
      </c>
      <c r="W66" s="141" t="s">
        <v>52</v>
      </c>
      <c r="X66" s="141" t="s">
        <v>89</v>
      </c>
      <c r="Y66" s="141" t="s">
        <v>56</v>
      </c>
      <c r="Z66" s="141" t="s">
        <v>29</v>
      </c>
    </row>
    <row r="67" spans="2:26" ht="15.75" x14ac:dyDescent="0.25">
      <c r="B67" s="2" t="s">
        <v>0</v>
      </c>
      <c r="C67" s="2" t="s">
        <v>1</v>
      </c>
      <c r="D67" s="18" t="s">
        <v>2</v>
      </c>
      <c r="E67" s="18" t="s">
        <v>27</v>
      </c>
      <c r="F67" s="18" t="s">
        <v>52</v>
      </c>
      <c r="G67" s="18" t="s">
        <v>89</v>
      </c>
      <c r="H67" s="18" t="s">
        <v>56</v>
      </c>
      <c r="I67" s="18" t="s">
        <v>29</v>
      </c>
      <c r="S67" s="142" t="s">
        <v>3</v>
      </c>
      <c r="T67" s="142">
        <v>24</v>
      </c>
      <c r="U67" s="145"/>
      <c r="V67" s="151" t="s">
        <v>11</v>
      </c>
      <c r="W67" s="151" t="s">
        <v>11</v>
      </c>
      <c r="X67" s="151">
        <v>152</v>
      </c>
      <c r="Y67" s="145">
        <v>248</v>
      </c>
      <c r="Z67" s="145">
        <v>160</v>
      </c>
    </row>
    <row r="68" spans="2:26" ht="15.75" x14ac:dyDescent="0.25">
      <c r="B68" s="3" t="s">
        <v>3</v>
      </c>
      <c r="C68" s="4">
        <v>24</v>
      </c>
      <c r="D68" s="50"/>
      <c r="E68" s="6" t="s">
        <v>11</v>
      </c>
      <c r="F68" s="6" t="s">
        <v>11</v>
      </c>
      <c r="G68" s="6">
        <v>152</v>
      </c>
      <c r="H68" s="19">
        <v>248</v>
      </c>
      <c r="I68" s="19">
        <v>160</v>
      </c>
      <c r="S68" s="142" t="s">
        <v>4</v>
      </c>
      <c r="T68" s="142">
        <v>24</v>
      </c>
      <c r="U68" s="145"/>
      <c r="V68" s="151" t="s">
        <v>11</v>
      </c>
      <c r="W68" s="151" t="s">
        <v>11</v>
      </c>
      <c r="X68" s="151">
        <v>122</v>
      </c>
      <c r="Y68" s="145">
        <v>298</v>
      </c>
      <c r="Z68" s="145">
        <v>186</v>
      </c>
    </row>
    <row r="69" spans="2:26" ht="15.75" x14ac:dyDescent="0.25">
      <c r="B69" s="3" t="s">
        <v>4</v>
      </c>
      <c r="C69" s="4">
        <v>24</v>
      </c>
      <c r="D69" s="50"/>
      <c r="E69" s="6" t="s">
        <v>11</v>
      </c>
      <c r="F69" s="6" t="s">
        <v>11</v>
      </c>
      <c r="G69" s="6">
        <v>122</v>
      </c>
      <c r="H69" s="19">
        <v>298</v>
      </c>
      <c r="I69" s="19">
        <v>186</v>
      </c>
      <c r="S69" s="142" t="s">
        <v>7</v>
      </c>
      <c r="T69" s="142">
        <v>24</v>
      </c>
      <c r="U69" s="145"/>
      <c r="V69" s="151" t="s">
        <v>11</v>
      </c>
      <c r="W69" s="151" t="s">
        <v>11</v>
      </c>
      <c r="X69" s="151">
        <v>178</v>
      </c>
      <c r="Y69" s="145">
        <v>278</v>
      </c>
      <c r="Z69" s="145">
        <v>181</v>
      </c>
    </row>
    <row r="70" spans="2:26" ht="15.75" x14ac:dyDescent="0.25">
      <c r="B70" s="3" t="s">
        <v>7</v>
      </c>
      <c r="C70" s="4">
        <v>24</v>
      </c>
      <c r="D70" s="50"/>
      <c r="E70" s="6" t="s">
        <v>11</v>
      </c>
      <c r="F70" s="6" t="s">
        <v>11</v>
      </c>
      <c r="G70" s="6">
        <v>178</v>
      </c>
      <c r="H70" s="19">
        <v>278</v>
      </c>
      <c r="I70" s="19">
        <v>181</v>
      </c>
      <c r="S70" s="205" t="s">
        <v>5</v>
      </c>
      <c r="T70" s="205"/>
      <c r="U70" s="144"/>
      <c r="V70" s="144" t="e">
        <f>AVERAGE(V67:V69)</f>
        <v>#DIV/0!</v>
      </c>
      <c r="W70" s="144" t="e">
        <f>AVERAGE(W67:W69)</f>
        <v>#DIV/0!</v>
      </c>
      <c r="X70" s="144">
        <f>AVERAGE(X67:X69)</f>
        <v>150.66666666666666</v>
      </c>
      <c r="Y70" s="144">
        <f>AVERAGE(Y67:Y69)</f>
        <v>274.66666666666669</v>
      </c>
      <c r="Z70" s="144">
        <f>AVERAGE(Z67:Z69)</f>
        <v>175.66666666666666</v>
      </c>
    </row>
    <row r="71" spans="2:26" ht="16.5" x14ac:dyDescent="0.3">
      <c r="B71" s="202" t="s">
        <v>5</v>
      </c>
      <c r="C71" s="202"/>
      <c r="D71" s="51"/>
      <c r="E71" s="20" t="e">
        <f>AVERAGE(E68:E70)</f>
        <v>#DIV/0!</v>
      </c>
      <c r="F71" s="20" t="e">
        <f>AVERAGE(F68:F70)</f>
        <v>#DIV/0!</v>
      </c>
      <c r="G71" s="20">
        <f>AVERAGE(G68:G70)</f>
        <v>150.66666666666666</v>
      </c>
      <c r="H71" s="20">
        <f>AVERAGE(H68:H70)</f>
        <v>274.66666666666669</v>
      </c>
      <c r="I71" s="20">
        <f>AVERAGE(I68:I70)</f>
        <v>175.66666666666666</v>
      </c>
      <c r="S71" s="204" t="s">
        <v>6</v>
      </c>
      <c r="T71" s="204"/>
      <c r="U71" s="147"/>
      <c r="V71" s="148" t="e">
        <f>(V70*10^1)*10</f>
        <v>#DIV/0!</v>
      </c>
      <c r="W71" s="148" t="e">
        <f>(W70*10^2)*10</f>
        <v>#DIV/0!</v>
      </c>
      <c r="X71" s="148">
        <f>(X70*10^4)*10</f>
        <v>15066666.666666664</v>
      </c>
      <c r="Y71" s="148">
        <f>(Y70*5)*10</f>
        <v>13733.333333333336</v>
      </c>
      <c r="Z71" s="148">
        <f>(Z70*10)*10</f>
        <v>17566.666666666664</v>
      </c>
    </row>
    <row r="72" spans="2:26" ht="15.75" x14ac:dyDescent="0.25">
      <c r="B72" s="198" t="s">
        <v>6</v>
      </c>
      <c r="C72" s="198"/>
      <c r="D72" s="45"/>
      <c r="E72" s="21" t="e">
        <f>(E71*10^1)*10</f>
        <v>#DIV/0!</v>
      </c>
      <c r="F72" s="21" t="e">
        <f>(F71*10^2)*10</f>
        <v>#DIV/0!</v>
      </c>
      <c r="G72" s="21">
        <f>(G71*10^4)*10</f>
        <v>15066666.666666664</v>
      </c>
      <c r="H72" s="21">
        <f>(H71*5)*10</f>
        <v>13733.333333333336</v>
      </c>
      <c r="I72" s="21">
        <f>(I71*10)*10</f>
        <v>17566.666666666664</v>
      </c>
      <c r="S72" s="204"/>
      <c r="T72" s="204"/>
      <c r="U72" s="147"/>
      <c r="V72" s="149" t="e">
        <f>V71*100</f>
        <v>#DIV/0!</v>
      </c>
      <c r="W72" s="149" t="e">
        <f>W71*100</f>
        <v>#DIV/0!</v>
      </c>
      <c r="X72" s="149">
        <f>X71*100</f>
        <v>1506666666.6666665</v>
      </c>
      <c r="Y72" s="149">
        <f>Y71*100</f>
        <v>1373333.3333333335</v>
      </c>
      <c r="Z72" s="149">
        <f>Z71*100</f>
        <v>1756666.6666666665</v>
      </c>
    </row>
    <row r="73" spans="2:26" ht="15.75" x14ac:dyDescent="0.25">
      <c r="B73" s="198"/>
      <c r="C73" s="198"/>
      <c r="D73" s="46"/>
      <c r="E73" s="22" t="e">
        <f>E72*100</f>
        <v>#DIV/0!</v>
      </c>
      <c r="F73" s="22" t="e">
        <f>F72*100</f>
        <v>#DIV/0!</v>
      </c>
      <c r="G73" s="22">
        <f>G72*100</f>
        <v>1506666666.6666665</v>
      </c>
      <c r="H73" s="22">
        <f>H72*100</f>
        <v>1373333.3333333335</v>
      </c>
      <c r="I73" s="22">
        <f>I72*100</f>
        <v>1756666.6666666665</v>
      </c>
      <c r="S73" s="135"/>
      <c r="T73" s="135"/>
      <c r="U73" s="135"/>
      <c r="V73" s="135"/>
      <c r="W73" s="135"/>
      <c r="X73" s="135"/>
      <c r="Y73" s="135"/>
      <c r="Z73" s="135"/>
    </row>
    <row r="74" spans="2:26" ht="15.75" x14ac:dyDescent="0.25">
      <c r="S74" s="135"/>
      <c r="T74" s="135"/>
      <c r="U74" s="135"/>
      <c r="V74" s="135"/>
      <c r="W74" s="135"/>
      <c r="X74" s="135"/>
      <c r="Y74" s="135"/>
      <c r="Z74" s="135"/>
    </row>
    <row r="75" spans="2:26" ht="15.75" x14ac:dyDescent="0.25">
      <c r="S75" s="135"/>
      <c r="T75" s="135"/>
      <c r="U75" s="135"/>
      <c r="V75" s="135"/>
      <c r="W75" s="135"/>
      <c r="X75" s="135"/>
      <c r="Y75" s="135"/>
      <c r="Z75" s="135"/>
    </row>
    <row r="76" spans="2:26" ht="15.75" x14ac:dyDescent="0.25">
      <c r="S76" s="135"/>
      <c r="T76" s="135"/>
      <c r="U76" s="136" t="s">
        <v>9</v>
      </c>
      <c r="V76" s="203" t="s">
        <v>132</v>
      </c>
      <c r="W76" s="203"/>
      <c r="X76" s="203"/>
      <c r="Y76" s="203"/>
      <c r="Z76" s="135"/>
    </row>
    <row r="77" spans="2:26" ht="15.75" x14ac:dyDescent="0.25">
      <c r="D77" s="74" t="s">
        <v>9</v>
      </c>
      <c r="E77" s="199" t="s">
        <v>132</v>
      </c>
      <c r="F77" s="199"/>
      <c r="G77" s="199"/>
      <c r="H77" s="199"/>
      <c r="S77" s="137"/>
      <c r="T77" s="137"/>
      <c r="U77" s="138" t="s">
        <v>10</v>
      </c>
      <c r="V77" s="167" t="s">
        <v>20</v>
      </c>
      <c r="W77" s="167"/>
      <c r="X77" s="204" t="s">
        <v>21</v>
      </c>
      <c r="Y77" s="204"/>
      <c r="Z77" s="135"/>
    </row>
    <row r="78" spans="2:26" ht="15.75" x14ac:dyDescent="0.25">
      <c r="B78" s="1"/>
      <c r="C78" s="1"/>
      <c r="D78" s="130" t="s">
        <v>10</v>
      </c>
      <c r="E78" s="56" t="s">
        <v>20</v>
      </c>
      <c r="F78" s="56"/>
      <c r="G78" s="201" t="s">
        <v>21</v>
      </c>
      <c r="H78" s="201"/>
      <c r="S78" s="139" t="s">
        <v>0</v>
      </c>
      <c r="T78" s="139" t="s">
        <v>1</v>
      </c>
      <c r="U78" s="141" t="s">
        <v>2</v>
      </c>
      <c r="V78" s="141" t="s">
        <v>27</v>
      </c>
      <c r="W78" s="141" t="s">
        <v>8</v>
      </c>
      <c r="X78" s="141" t="s">
        <v>29</v>
      </c>
      <c r="Y78" s="141" t="s">
        <v>56</v>
      </c>
      <c r="Z78" s="135"/>
    </row>
    <row r="79" spans="2:26" ht="15.75" x14ac:dyDescent="0.25">
      <c r="B79" s="2" t="s">
        <v>0</v>
      </c>
      <c r="C79" s="2" t="s">
        <v>1</v>
      </c>
      <c r="D79" s="18" t="s">
        <v>2</v>
      </c>
      <c r="E79" s="18" t="s">
        <v>27</v>
      </c>
      <c r="F79" s="18" t="s">
        <v>8</v>
      </c>
      <c r="G79" s="18" t="s">
        <v>29</v>
      </c>
      <c r="H79" s="18" t="s">
        <v>56</v>
      </c>
      <c r="S79" s="142" t="s">
        <v>3</v>
      </c>
      <c r="T79" s="142">
        <v>24</v>
      </c>
      <c r="U79" s="145">
        <v>113</v>
      </c>
      <c r="V79" s="151" t="s">
        <v>11</v>
      </c>
      <c r="W79" s="151">
        <v>147</v>
      </c>
      <c r="X79" s="153">
        <v>38</v>
      </c>
      <c r="Y79" s="153">
        <v>120</v>
      </c>
      <c r="Z79" s="135"/>
    </row>
    <row r="80" spans="2:26" ht="16.5" x14ac:dyDescent="0.3">
      <c r="B80" s="3" t="s">
        <v>3</v>
      </c>
      <c r="C80" s="4">
        <v>24</v>
      </c>
      <c r="D80" s="19">
        <v>113</v>
      </c>
      <c r="E80" s="6" t="s">
        <v>11</v>
      </c>
      <c r="F80" s="6">
        <v>147</v>
      </c>
      <c r="G80" s="67">
        <v>38</v>
      </c>
      <c r="H80" s="67">
        <v>120</v>
      </c>
      <c r="S80" s="142" t="s">
        <v>4</v>
      </c>
      <c r="T80" s="142">
        <v>24</v>
      </c>
      <c r="U80" s="145">
        <v>125</v>
      </c>
      <c r="V80" s="151" t="s">
        <v>11</v>
      </c>
      <c r="W80" s="151">
        <v>152</v>
      </c>
      <c r="X80" s="153">
        <v>59</v>
      </c>
      <c r="Y80" s="153">
        <v>199</v>
      </c>
      <c r="Z80" s="135"/>
    </row>
    <row r="81" spans="2:26" ht="16.5" x14ac:dyDescent="0.3">
      <c r="B81" s="3" t="s">
        <v>4</v>
      </c>
      <c r="C81" s="4">
        <v>24</v>
      </c>
      <c r="D81" s="19">
        <v>125</v>
      </c>
      <c r="E81" s="6" t="s">
        <v>11</v>
      </c>
      <c r="F81" s="6">
        <v>152</v>
      </c>
      <c r="G81" s="67">
        <v>59</v>
      </c>
      <c r="H81" s="67">
        <v>199</v>
      </c>
      <c r="S81" s="142" t="s">
        <v>7</v>
      </c>
      <c r="T81" s="142">
        <v>24</v>
      </c>
      <c r="U81" s="145">
        <v>92</v>
      </c>
      <c r="V81" s="151" t="s">
        <v>11</v>
      </c>
      <c r="W81" s="151">
        <v>188</v>
      </c>
      <c r="X81" s="153">
        <v>94</v>
      </c>
      <c r="Y81" s="153">
        <v>172</v>
      </c>
      <c r="Z81" s="135"/>
    </row>
    <row r="82" spans="2:26" ht="16.5" x14ac:dyDescent="0.3">
      <c r="B82" s="3" t="s">
        <v>7</v>
      </c>
      <c r="C82" s="4">
        <v>24</v>
      </c>
      <c r="D82" s="19">
        <v>92</v>
      </c>
      <c r="E82" s="6" t="s">
        <v>11</v>
      </c>
      <c r="F82" s="6">
        <v>188</v>
      </c>
      <c r="G82" s="67">
        <v>94</v>
      </c>
      <c r="H82" s="67">
        <v>172</v>
      </c>
      <c r="S82" s="205" t="s">
        <v>5</v>
      </c>
      <c r="T82" s="205"/>
      <c r="U82" s="144">
        <f>AVERAGE(U79:U81)</f>
        <v>110</v>
      </c>
      <c r="V82" s="144" t="e">
        <f>AVERAGE(V79:V81)</f>
        <v>#DIV/0!</v>
      </c>
      <c r="W82" s="144">
        <f>AVERAGE(W79:W81)</f>
        <v>162.33333333333334</v>
      </c>
      <c r="X82" s="144">
        <f>AVERAGE(X79:X81)</f>
        <v>63.666666666666664</v>
      </c>
      <c r="Y82" s="144">
        <f>AVERAGE(Y79:Y81)</f>
        <v>163.66666666666666</v>
      </c>
      <c r="Z82" s="135"/>
    </row>
    <row r="83" spans="2:26" ht="16.5" x14ac:dyDescent="0.3">
      <c r="B83" s="202" t="s">
        <v>5</v>
      </c>
      <c r="C83" s="202"/>
      <c r="D83" s="80">
        <f>AVERAGE(D80:D82)</f>
        <v>110</v>
      </c>
      <c r="E83" s="20" t="e">
        <f>AVERAGE(E80:E82)</f>
        <v>#DIV/0!</v>
      </c>
      <c r="F83" s="20">
        <f>AVERAGE(F80:F82)</f>
        <v>162.33333333333334</v>
      </c>
      <c r="G83" s="20">
        <f>AVERAGE(G80:G82)</f>
        <v>63.666666666666664</v>
      </c>
      <c r="H83" s="20">
        <f>AVERAGE(H80:H82)</f>
        <v>163.66666666666666</v>
      </c>
      <c r="S83" s="204" t="s">
        <v>6</v>
      </c>
      <c r="T83" s="204"/>
      <c r="U83" s="147">
        <f>(U82*10^5)*10</f>
        <v>110000000</v>
      </c>
      <c r="V83" s="148" t="s">
        <v>81</v>
      </c>
      <c r="W83" s="148">
        <f>(W82*10^3)*10</f>
        <v>1623333.3333333335</v>
      </c>
      <c r="X83" s="148">
        <f>(X82*10^1)*10</f>
        <v>6366.6666666666661</v>
      </c>
      <c r="Y83" s="148">
        <f>(Y82*5)*10</f>
        <v>8183.3333333333321</v>
      </c>
      <c r="Z83" s="135"/>
    </row>
    <row r="84" spans="2:26" ht="15.75" x14ac:dyDescent="0.25">
      <c r="B84" s="198" t="s">
        <v>6</v>
      </c>
      <c r="C84" s="198"/>
      <c r="D84" s="78">
        <f>(D83*10^5)*10</f>
        <v>110000000</v>
      </c>
      <c r="E84" s="21" t="s">
        <v>81</v>
      </c>
      <c r="F84" s="21">
        <f>(F83*10^3)*10</f>
        <v>1623333.3333333335</v>
      </c>
      <c r="G84" s="21">
        <f>(G83*10^1)*10</f>
        <v>6366.6666666666661</v>
      </c>
      <c r="H84" s="21">
        <f>(H83*5)*10</f>
        <v>8183.3333333333321</v>
      </c>
      <c r="S84" s="204"/>
      <c r="T84" s="204"/>
      <c r="U84" s="147">
        <f>U83*100</f>
        <v>11000000000</v>
      </c>
      <c r="V84" s="149" t="e">
        <f>V83*100</f>
        <v>#VALUE!</v>
      </c>
      <c r="W84" s="149">
        <f>W83*100</f>
        <v>162333333.33333334</v>
      </c>
      <c r="X84" s="149">
        <f>X83*100</f>
        <v>636666.66666666663</v>
      </c>
      <c r="Y84" s="149">
        <f>Y83*100</f>
        <v>818333.33333333326</v>
      </c>
      <c r="Z84" s="135"/>
    </row>
    <row r="85" spans="2:26" ht="15.75" x14ac:dyDescent="0.25">
      <c r="B85" s="198"/>
      <c r="C85" s="198"/>
      <c r="D85" s="79">
        <f>D84*100</f>
        <v>11000000000</v>
      </c>
      <c r="E85" s="22" t="e">
        <f>E84*100</f>
        <v>#VALUE!</v>
      </c>
      <c r="F85" s="22">
        <f>F84*100</f>
        <v>162333333.33333334</v>
      </c>
      <c r="G85" s="22">
        <f>G84*100</f>
        <v>636666.66666666663</v>
      </c>
      <c r="H85" s="22">
        <f>H84*100</f>
        <v>818333.33333333326</v>
      </c>
      <c r="S85" s="135"/>
      <c r="T85" s="135"/>
      <c r="U85" s="135"/>
      <c r="V85" s="135"/>
      <c r="W85" s="135"/>
      <c r="X85" s="135"/>
      <c r="Y85" s="135"/>
      <c r="Z85" s="135"/>
    </row>
    <row r="86" spans="2:26" ht="15.75" x14ac:dyDescent="0.25">
      <c r="S86" s="135"/>
      <c r="T86" s="135"/>
      <c r="U86" s="135"/>
      <c r="V86" s="135"/>
      <c r="W86" s="135"/>
      <c r="X86" s="135"/>
      <c r="Y86" s="135"/>
      <c r="Z86" s="135"/>
    </row>
    <row r="87" spans="2:26" ht="15.75" x14ac:dyDescent="0.25">
      <c r="S87" s="135"/>
      <c r="T87" s="135"/>
      <c r="U87" s="135"/>
      <c r="V87" s="135"/>
      <c r="W87" s="135"/>
      <c r="X87" s="135"/>
      <c r="Y87" s="135"/>
      <c r="Z87" s="135"/>
    </row>
    <row r="88" spans="2:26" ht="15.75" x14ac:dyDescent="0.25">
      <c r="S88" s="135"/>
      <c r="T88" s="135"/>
      <c r="U88" s="136" t="s">
        <v>9</v>
      </c>
      <c r="V88" s="203" t="s">
        <v>133</v>
      </c>
      <c r="W88" s="203"/>
      <c r="X88" s="203"/>
      <c r="Y88" s="203"/>
      <c r="Z88" s="135"/>
    </row>
    <row r="89" spans="2:26" ht="15.75" x14ac:dyDescent="0.25">
      <c r="D89" s="74" t="s">
        <v>9</v>
      </c>
      <c r="E89" s="199" t="s">
        <v>133</v>
      </c>
      <c r="F89" s="199"/>
      <c r="G89" s="199"/>
      <c r="H89" s="199"/>
      <c r="S89" s="137"/>
      <c r="T89" s="137"/>
      <c r="U89" s="138" t="s">
        <v>10</v>
      </c>
      <c r="V89" s="204" t="s">
        <v>20</v>
      </c>
      <c r="W89" s="204"/>
      <c r="X89" s="204" t="s">
        <v>21</v>
      </c>
      <c r="Y89" s="204"/>
      <c r="Z89" s="135"/>
    </row>
    <row r="90" spans="2:26" ht="15.75" x14ac:dyDescent="0.25">
      <c r="B90" s="1"/>
      <c r="C90" s="1"/>
      <c r="D90" s="130" t="s">
        <v>10</v>
      </c>
      <c r="E90" s="200" t="s">
        <v>20</v>
      </c>
      <c r="F90" s="200"/>
      <c r="G90" s="201" t="s">
        <v>21</v>
      </c>
      <c r="H90" s="201"/>
      <c r="S90" s="139" t="s">
        <v>0</v>
      </c>
      <c r="T90" s="139" t="s">
        <v>1</v>
      </c>
      <c r="U90" s="141" t="s">
        <v>2</v>
      </c>
      <c r="V90" s="141" t="s">
        <v>8</v>
      </c>
      <c r="W90" s="141" t="s">
        <v>64</v>
      </c>
      <c r="X90" s="141" t="s">
        <v>26</v>
      </c>
      <c r="Y90" s="141" t="s">
        <v>27</v>
      </c>
      <c r="Z90" s="135"/>
    </row>
    <row r="91" spans="2:26" ht="15.75" x14ac:dyDescent="0.25">
      <c r="B91" s="2" t="s">
        <v>0</v>
      </c>
      <c r="C91" s="2" t="s">
        <v>1</v>
      </c>
      <c r="D91" s="18" t="s">
        <v>2</v>
      </c>
      <c r="E91" s="18" t="s">
        <v>8</v>
      </c>
      <c r="F91" s="18" t="s">
        <v>64</v>
      </c>
      <c r="G91" s="18" t="s">
        <v>26</v>
      </c>
      <c r="H91" s="18" t="s">
        <v>27</v>
      </c>
      <c r="S91" s="142" t="s">
        <v>3</v>
      </c>
      <c r="T91" s="142">
        <v>24</v>
      </c>
      <c r="U91" s="143">
        <v>228</v>
      </c>
      <c r="V91" s="144" t="s">
        <v>90</v>
      </c>
      <c r="W91" s="144" t="s">
        <v>90</v>
      </c>
      <c r="X91" s="144" t="s">
        <v>90</v>
      </c>
      <c r="Y91" s="144" t="s">
        <v>90</v>
      </c>
      <c r="Z91" s="135"/>
    </row>
    <row r="92" spans="2:26" ht="16.5" x14ac:dyDescent="0.3">
      <c r="B92" s="3" t="s">
        <v>3</v>
      </c>
      <c r="C92" s="4">
        <v>24</v>
      </c>
      <c r="D92" s="76">
        <v>228</v>
      </c>
      <c r="E92" s="89" t="s">
        <v>90</v>
      </c>
      <c r="F92" s="90" t="s">
        <v>90</v>
      </c>
      <c r="G92" s="23" t="s">
        <v>90</v>
      </c>
      <c r="H92" s="23" t="s">
        <v>90</v>
      </c>
      <c r="S92" s="142" t="s">
        <v>4</v>
      </c>
      <c r="T92" s="142">
        <v>24</v>
      </c>
      <c r="U92" s="143">
        <v>192</v>
      </c>
      <c r="V92" s="144" t="s">
        <v>90</v>
      </c>
      <c r="W92" s="144" t="s">
        <v>90</v>
      </c>
      <c r="X92" s="144" t="s">
        <v>90</v>
      </c>
      <c r="Y92" s="144" t="s">
        <v>90</v>
      </c>
      <c r="Z92" s="135"/>
    </row>
    <row r="93" spans="2:26" ht="16.5" x14ac:dyDescent="0.3">
      <c r="B93" s="3" t="s">
        <v>4</v>
      </c>
      <c r="C93" s="4">
        <v>24</v>
      </c>
      <c r="D93" s="76">
        <v>192</v>
      </c>
      <c r="E93" s="89" t="s">
        <v>90</v>
      </c>
      <c r="F93" s="90" t="s">
        <v>90</v>
      </c>
      <c r="G93" s="23" t="s">
        <v>90</v>
      </c>
      <c r="H93" s="23" t="s">
        <v>90</v>
      </c>
      <c r="S93" s="142" t="s">
        <v>7</v>
      </c>
      <c r="T93" s="142">
        <v>24</v>
      </c>
      <c r="U93" s="143">
        <v>252</v>
      </c>
      <c r="V93" s="144" t="s">
        <v>90</v>
      </c>
      <c r="W93" s="144" t="s">
        <v>90</v>
      </c>
      <c r="X93" s="144" t="s">
        <v>90</v>
      </c>
      <c r="Y93" s="144" t="s">
        <v>90</v>
      </c>
      <c r="Z93" s="135"/>
    </row>
    <row r="94" spans="2:26" ht="16.5" x14ac:dyDescent="0.3">
      <c r="B94" s="3" t="s">
        <v>7</v>
      </c>
      <c r="C94" s="4">
        <v>24</v>
      </c>
      <c r="D94" s="76">
        <v>252</v>
      </c>
      <c r="E94" s="89" t="s">
        <v>90</v>
      </c>
      <c r="F94" s="90" t="s">
        <v>90</v>
      </c>
      <c r="G94" s="23" t="s">
        <v>90</v>
      </c>
      <c r="H94" s="23" t="s">
        <v>90</v>
      </c>
      <c r="S94" s="205" t="s">
        <v>5</v>
      </c>
      <c r="T94" s="205"/>
      <c r="U94" s="146">
        <f>AVERAGE(U91:U93)</f>
        <v>224</v>
      </c>
      <c r="V94" s="144" t="e">
        <f>AVERAGE(V91:V93)</f>
        <v>#DIV/0!</v>
      </c>
      <c r="W94" s="144" t="e">
        <f>AVERAGE(W91:W93)</f>
        <v>#DIV/0!</v>
      </c>
      <c r="X94" s="144" t="e">
        <f>AVERAGE(X91:X93)</f>
        <v>#DIV/0!</v>
      </c>
      <c r="Y94" s="144" t="e">
        <f>AVERAGE(Y91:Y93)</f>
        <v>#DIV/0!</v>
      </c>
      <c r="Z94" s="135"/>
    </row>
    <row r="95" spans="2:26" ht="16.5" x14ac:dyDescent="0.3">
      <c r="B95" s="202" t="s">
        <v>5</v>
      </c>
      <c r="C95" s="202"/>
      <c r="D95" s="77">
        <f>AVERAGE(D92:D94)</f>
        <v>224</v>
      </c>
      <c r="E95" s="20" t="e">
        <f>AVERAGE(E92:E94)</f>
        <v>#DIV/0!</v>
      </c>
      <c r="F95" s="20" t="e">
        <f>AVERAGE(F92:F94)</f>
        <v>#DIV/0!</v>
      </c>
      <c r="G95" s="20" t="e">
        <f>AVERAGE(G92:G94)</f>
        <v>#DIV/0!</v>
      </c>
      <c r="H95" s="20" t="e">
        <f>AVERAGE(H92:H94)</f>
        <v>#DIV/0!</v>
      </c>
      <c r="S95" s="204" t="s">
        <v>6</v>
      </c>
      <c r="T95" s="204"/>
      <c r="U95" s="147">
        <f>(U94*10^5)*10</f>
        <v>224000000</v>
      </c>
      <c r="V95" s="148" t="e">
        <f>(V94*3)*10</f>
        <v>#DIV/0!</v>
      </c>
      <c r="W95" s="148" t="e">
        <f>(W94*10^2)*10</f>
        <v>#DIV/0!</v>
      </c>
      <c r="X95" s="148" t="e">
        <f>(X94*3)*10</f>
        <v>#DIV/0!</v>
      </c>
      <c r="Y95" s="148" t="e">
        <f>(Y94*10^2)*10</f>
        <v>#DIV/0!</v>
      </c>
      <c r="Z95" s="135"/>
    </row>
    <row r="96" spans="2:26" ht="15.75" x14ac:dyDescent="0.25">
      <c r="B96" s="198" t="s">
        <v>6</v>
      </c>
      <c r="C96" s="198"/>
      <c r="D96" s="78">
        <f>(D95*10^5)*10</f>
        <v>224000000</v>
      </c>
      <c r="E96" s="21" t="e">
        <f>(E95*3)*10</f>
        <v>#DIV/0!</v>
      </c>
      <c r="F96" s="21" t="e">
        <f>(F95*10^2)*10</f>
        <v>#DIV/0!</v>
      </c>
      <c r="G96" s="21" t="e">
        <f>(G95*3)*10</f>
        <v>#DIV/0!</v>
      </c>
      <c r="H96" s="21" t="e">
        <f>(H95*10^2)*10</f>
        <v>#DIV/0!</v>
      </c>
      <c r="S96" s="204"/>
      <c r="T96" s="204"/>
      <c r="U96" s="147">
        <f>U95*100</f>
        <v>22400000000</v>
      </c>
      <c r="V96" s="149" t="e">
        <f>V95*100</f>
        <v>#DIV/0!</v>
      </c>
      <c r="W96" s="149" t="e">
        <f>W95*100</f>
        <v>#DIV/0!</v>
      </c>
      <c r="X96" s="149" t="e">
        <f>X95*100</f>
        <v>#DIV/0!</v>
      </c>
      <c r="Y96" s="149" t="e">
        <f>Y95*100</f>
        <v>#DIV/0!</v>
      </c>
      <c r="Z96" s="135"/>
    </row>
    <row r="97" spans="2:8" x14ac:dyDescent="0.25">
      <c r="B97" s="198"/>
      <c r="C97" s="198"/>
      <c r="D97" s="79">
        <f>D96*100</f>
        <v>22400000000</v>
      </c>
      <c r="E97" s="22" t="e">
        <f>E96*100</f>
        <v>#DIV/0!</v>
      </c>
      <c r="F97" s="22" t="e">
        <f>F96*100</f>
        <v>#DIV/0!</v>
      </c>
      <c r="G97" s="22" t="e">
        <f>G96*100</f>
        <v>#DIV/0!</v>
      </c>
      <c r="H97" s="22" t="e">
        <f>H96*100</f>
        <v>#DIV/0!</v>
      </c>
    </row>
  </sheetData>
  <mergeCells count="70">
    <mergeCell ref="V89:W89"/>
    <mergeCell ref="X89:Y89"/>
    <mergeCell ref="S94:T94"/>
    <mergeCell ref="S95:T96"/>
    <mergeCell ref="V76:Y76"/>
    <mergeCell ref="X77:Y77"/>
    <mergeCell ref="S82:T82"/>
    <mergeCell ref="S83:T84"/>
    <mergeCell ref="V88:Y88"/>
    <mergeCell ref="V64:Z64"/>
    <mergeCell ref="V65:X65"/>
    <mergeCell ref="Y65:Z65"/>
    <mergeCell ref="S70:T70"/>
    <mergeCell ref="S71:T72"/>
    <mergeCell ref="S47:T47"/>
    <mergeCell ref="V52:Z52"/>
    <mergeCell ref="V53:X53"/>
    <mergeCell ref="S58:T58"/>
    <mergeCell ref="S59:T60"/>
    <mergeCell ref="V27:X27"/>
    <mergeCell ref="S32:T32"/>
    <mergeCell ref="S33:T34"/>
    <mergeCell ref="V40:Y40"/>
    <mergeCell ref="V41:W41"/>
    <mergeCell ref="X41:Y41"/>
    <mergeCell ref="V14:Z14"/>
    <mergeCell ref="V15:W15"/>
    <mergeCell ref="X15:Z15"/>
    <mergeCell ref="S21:T21"/>
    <mergeCell ref="V26:Z26"/>
    <mergeCell ref="V2:Y2"/>
    <mergeCell ref="V3:W3"/>
    <mergeCell ref="X3:Y3"/>
    <mergeCell ref="S8:T8"/>
    <mergeCell ref="S9:T10"/>
    <mergeCell ref="B22:C22"/>
    <mergeCell ref="E3:H3"/>
    <mergeCell ref="E4:F4"/>
    <mergeCell ref="G4:H4"/>
    <mergeCell ref="E42:F42"/>
    <mergeCell ref="B9:C9"/>
    <mergeCell ref="B10:C11"/>
    <mergeCell ref="E15:I15"/>
    <mergeCell ref="E16:F16"/>
    <mergeCell ref="G16:I16"/>
    <mergeCell ref="E27:I27"/>
    <mergeCell ref="E28:G28"/>
    <mergeCell ref="B33:C33"/>
    <mergeCell ref="B34:C35"/>
    <mergeCell ref="E41:H41"/>
    <mergeCell ref="E54:G54"/>
    <mergeCell ref="B59:C59"/>
    <mergeCell ref="B60:C61"/>
    <mergeCell ref="G42:H42"/>
    <mergeCell ref="E65:I65"/>
    <mergeCell ref="B48:C48"/>
    <mergeCell ref="E53:I53"/>
    <mergeCell ref="E66:G66"/>
    <mergeCell ref="H66:I66"/>
    <mergeCell ref="B71:C71"/>
    <mergeCell ref="B72:C73"/>
    <mergeCell ref="E77:H77"/>
    <mergeCell ref="B95:C95"/>
    <mergeCell ref="B96:C97"/>
    <mergeCell ref="G78:H78"/>
    <mergeCell ref="B83:C83"/>
    <mergeCell ref="B84:C85"/>
    <mergeCell ref="E89:H89"/>
    <mergeCell ref="E90:F90"/>
    <mergeCell ref="G90:H90"/>
  </mergeCells>
  <phoneticPr fontId="39" type="noConversion"/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79"/>
  <sheetViews>
    <sheetView tabSelected="1" topLeftCell="A73" zoomScale="49" zoomScaleNormal="40" workbookViewId="0">
      <selection activeCell="K96" sqref="K96"/>
    </sheetView>
  </sheetViews>
  <sheetFormatPr defaultColWidth="11.42578125" defaultRowHeight="15" x14ac:dyDescent="0.25"/>
  <cols>
    <col min="2" max="2" width="23.42578125" bestFit="1" customWidth="1"/>
    <col min="3" max="3" width="16.42578125" bestFit="1" customWidth="1"/>
    <col min="4" max="4" width="17.5703125" bestFit="1" customWidth="1"/>
    <col min="5" max="5" width="16.85546875" bestFit="1" customWidth="1"/>
    <col min="8" max="8" width="23.42578125" bestFit="1" customWidth="1"/>
    <col min="9" max="9" width="19.7109375" bestFit="1" customWidth="1"/>
    <col min="10" max="10" width="15.5703125" bestFit="1" customWidth="1"/>
    <col min="12" max="12" width="23.42578125" bestFit="1" customWidth="1"/>
    <col min="13" max="13" width="21.28515625" bestFit="1" customWidth="1"/>
    <col min="14" max="14" width="15.5703125" bestFit="1" customWidth="1"/>
    <col min="16" max="16" width="16.85546875" bestFit="1" customWidth="1"/>
  </cols>
  <sheetData>
    <row r="2" spans="2:39" x14ac:dyDescent="0.25">
      <c r="C2" s="122" t="s">
        <v>24</v>
      </c>
      <c r="D2" s="122">
        <v>8.8000000000000007</v>
      </c>
      <c r="E2" s="122" t="s">
        <v>121</v>
      </c>
      <c r="M2" s="172"/>
      <c r="N2" s="173" t="s">
        <v>24</v>
      </c>
      <c r="O2" s="173">
        <v>8.8000000000000007</v>
      </c>
      <c r="P2" s="173" t="s">
        <v>121</v>
      </c>
      <c r="Q2" s="172"/>
    </row>
    <row r="3" spans="2:39" ht="15.75" x14ac:dyDescent="0.25">
      <c r="B3" s="123" t="s">
        <v>116</v>
      </c>
      <c r="C3" s="122" t="s">
        <v>117</v>
      </c>
      <c r="D3" s="122">
        <v>1.1579999999999999</v>
      </c>
      <c r="E3" s="122" t="s">
        <v>118</v>
      </c>
      <c r="M3" s="174" t="s">
        <v>116</v>
      </c>
      <c r="N3" s="173" t="s">
        <v>117</v>
      </c>
      <c r="O3" s="173">
        <v>1.1579999999999999</v>
      </c>
      <c r="P3" s="173" t="s">
        <v>118</v>
      </c>
      <c r="Q3" s="172"/>
      <c r="X3" s="135"/>
      <c r="Y3" s="135" t="s">
        <v>24</v>
      </c>
      <c r="Z3" s="135">
        <v>6.06</v>
      </c>
      <c r="AA3" s="135"/>
      <c r="AB3" s="135"/>
      <c r="AC3" s="135"/>
      <c r="AD3" s="135"/>
      <c r="AE3" s="135"/>
      <c r="AF3" s="135"/>
      <c r="AG3" s="135"/>
      <c r="AH3" s="135"/>
      <c r="AI3" s="135"/>
      <c r="AJ3" s="135" t="s">
        <v>24</v>
      </c>
      <c r="AK3" s="135">
        <v>6.06</v>
      </c>
      <c r="AL3" s="135"/>
      <c r="AM3" s="135"/>
    </row>
    <row r="4" spans="2:39" ht="15.75" x14ac:dyDescent="0.25">
      <c r="B4" s="124" t="s">
        <v>119</v>
      </c>
      <c r="C4" s="211" t="s">
        <v>20</v>
      </c>
      <c r="D4" s="211"/>
      <c r="E4" s="212" t="s">
        <v>21</v>
      </c>
      <c r="F4" s="212"/>
      <c r="G4" s="129" t="s">
        <v>24</v>
      </c>
      <c r="M4" s="175" t="s">
        <v>119</v>
      </c>
      <c r="N4" s="213" t="s">
        <v>20</v>
      </c>
      <c r="O4" s="213"/>
      <c r="P4" s="210" t="s">
        <v>21</v>
      </c>
      <c r="Q4" s="210"/>
      <c r="R4" s="129" t="s">
        <v>24</v>
      </c>
      <c r="X4" s="183" t="s">
        <v>116</v>
      </c>
      <c r="Y4" s="135" t="s">
        <v>117</v>
      </c>
      <c r="Z4" s="135">
        <v>1.1579999999999999</v>
      </c>
      <c r="AA4" s="135" t="s">
        <v>118</v>
      </c>
      <c r="AB4" s="135"/>
      <c r="AC4" s="135"/>
      <c r="AD4" s="135"/>
      <c r="AE4" s="135"/>
      <c r="AF4" s="135"/>
      <c r="AG4" s="135"/>
      <c r="AH4" s="135"/>
      <c r="AI4" s="183" t="s">
        <v>116</v>
      </c>
      <c r="AJ4" s="135" t="s">
        <v>117</v>
      </c>
      <c r="AK4" s="135">
        <v>1.1579999999999999</v>
      </c>
      <c r="AL4" s="135" t="s">
        <v>118</v>
      </c>
      <c r="AM4" s="135"/>
    </row>
    <row r="5" spans="2:39" ht="15.75" x14ac:dyDescent="0.25">
      <c r="B5" s="75" t="s">
        <v>2</v>
      </c>
      <c r="C5" s="75" t="s">
        <v>86</v>
      </c>
      <c r="D5" s="75" t="s">
        <v>26</v>
      </c>
      <c r="E5" s="75" t="s">
        <v>66</v>
      </c>
      <c r="F5" s="75" t="s">
        <v>55</v>
      </c>
      <c r="G5" s="75" t="s">
        <v>46</v>
      </c>
      <c r="H5" s="128"/>
      <c r="I5" s="128"/>
      <c r="M5" s="176" t="s">
        <v>2</v>
      </c>
      <c r="N5" s="176" t="s">
        <v>86</v>
      </c>
      <c r="O5" s="176" t="s">
        <v>26</v>
      </c>
      <c r="P5" s="176" t="s">
        <v>66</v>
      </c>
      <c r="Q5" s="176" t="s">
        <v>55</v>
      </c>
      <c r="R5" s="75" t="s">
        <v>46</v>
      </c>
      <c r="X5" s="186" t="s">
        <v>119</v>
      </c>
      <c r="Y5" s="205" t="s">
        <v>20</v>
      </c>
      <c r="Z5" s="205"/>
      <c r="AA5" s="205" t="s">
        <v>21</v>
      </c>
      <c r="AB5" s="205"/>
      <c r="AC5" s="153" t="s">
        <v>24</v>
      </c>
      <c r="AD5" s="135"/>
      <c r="AE5" s="135"/>
      <c r="AF5" s="135"/>
      <c r="AG5" s="135"/>
      <c r="AH5" s="135"/>
      <c r="AI5" s="186" t="s">
        <v>119</v>
      </c>
      <c r="AJ5" s="205" t="s">
        <v>20</v>
      </c>
      <c r="AK5" s="205"/>
      <c r="AL5" s="205" t="s">
        <v>21</v>
      </c>
      <c r="AM5" s="205"/>
    </row>
    <row r="6" spans="2:39" ht="15.75" x14ac:dyDescent="0.25">
      <c r="B6" s="76">
        <v>14</v>
      </c>
      <c r="C6" s="6" t="s">
        <v>11</v>
      </c>
      <c r="D6" s="6">
        <v>291</v>
      </c>
      <c r="E6" s="6">
        <v>12</v>
      </c>
      <c r="F6" s="76">
        <v>4</v>
      </c>
      <c r="G6" s="6">
        <v>0.15</v>
      </c>
      <c r="H6" s="6"/>
      <c r="M6" s="177">
        <v>14</v>
      </c>
      <c r="N6" s="178" t="s">
        <v>11</v>
      </c>
      <c r="O6" s="178" t="s">
        <v>11</v>
      </c>
      <c r="P6" s="178">
        <v>115</v>
      </c>
      <c r="Q6" s="177">
        <v>95</v>
      </c>
      <c r="R6" s="6">
        <v>0.15</v>
      </c>
      <c r="X6" s="140" t="s">
        <v>2</v>
      </c>
      <c r="Y6" s="140" t="s">
        <v>86</v>
      </c>
      <c r="Z6" s="140" t="s">
        <v>26</v>
      </c>
      <c r="AA6" s="140" t="s">
        <v>66</v>
      </c>
      <c r="AB6" s="140" t="s">
        <v>55</v>
      </c>
      <c r="AC6" s="140" t="s">
        <v>46</v>
      </c>
      <c r="AD6" s="140"/>
      <c r="AE6" s="140"/>
      <c r="AF6" s="135"/>
      <c r="AG6" s="135"/>
      <c r="AH6" s="135"/>
      <c r="AI6" s="140" t="s">
        <v>2</v>
      </c>
      <c r="AJ6" s="140" t="s">
        <v>86</v>
      </c>
      <c r="AK6" s="140" t="s">
        <v>26</v>
      </c>
      <c r="AL6" s="140" t="s">
        <v>66</v>
      </c>
      <c r="AM6" s="140" t="s">
        <v>55</v>
      </c>
    </row>
    <row r="7" spans="2:39" ht="15.75" x14ac:dyDescent="0.25">
      <c r="B7" s="76">
        <v>32</v>
      </c>
      <c r="C7" s="6" t="s">
        <v>11</v>
      </c>
      <c r="D7" s="6">
        <v>271</v>
      </c>
      <c r="E7" s="6">
        <v>8</v>
      </c>
      <c r="F7" s="76">
        <v>4</v>
      </c>
      <c r="G7" s="75" t="s">
        <v>47</v>
      </c>
      <c r="H7" s="6"/>
      <c r="M7" s="177">
        <v>32</v>
      </c>
      <c r="N7" s="178" t="s">
        <v>11</v>
      </c>
      <c r="O7" s="178">
        <v>300</v>
      </c>
      <c r="P7" s="178">
        <v>172</v>
      </c>
      <c r="Q7" s="177">
        <v>22</v>
      </c>
      <c r="R7" s="75" t="s">
        <v>47</v>
      </c>
      <c r="X7" s="143">
        <v>14</v>
      </c>
      <c r="Y7" s="151" t="s">
        <v>11</v>
      </c>
      <c r="Z7" s="151">
        <v>291</v>
      </c>
      <c r="AA7" s="151">
        <v>12</v>
      </c>
      <c r="AB7" s="143">
        <v>4</v>
      </c>
      <c r="AC7" s="151">
        <v>0.15</v>
      </c>
      <c r="AD7" s="151"/>
      <c r="AE7" s="135"/>
      <c r="AF7" s="135"/>
      <c r="AG7" s="135"/>
      <c r="AH7" s="135"/>
      <c r="AI7" s="143">
        <v>14</v>
      </c>
      <c r="AJ7" s="151" t="s">
        <v>11</v>
      </c>
      <c r="AK7" s="151" t="s">
        <v>11</v>
      </c>
      <c r="AL7" s="151">
        <v>115</v>
      </c>
      <c r="AM7" s="143">
        <v>95</v>
      </c>
    </row>
    <row r="8" spans="2:39" ht="15.75" x14ac:dyDescent="0.25">
      <c r="B8" s="76">
        <v>76</v>
      </c>
      <c r="C8" s="6" t="s">
        <v>11</v>
      </c>
      <c r="D8" s="6" t="s">
        <v>122</v>
      </c>
      <c r="E8" s="6">
        <v>22</v>
      </c>
      <c r="F8" s="76">
        <v>5</v>
      </c>
      <c r="G8" s="6">
        <v>0.14899999999999999</v>
      </c>
      <c r="H8" s="6"/>
      <c r="M8" s="177">
        <v>76</v>
      </c>
      <c r="N8" s="178" t="s">
        <v>11</v>
      </c>
      <c r="O8" s="178">
        <v>256</v>
      </c>
      <c r="P8" s="178">
        <v>150</v>
      </c>
      <c r="Q8" s="177">
        <v>79</v>
      </c>
      <c r="R8" s="6">
        <v>0.14899999999999999</v>
      </c>
      <c r="X8" s="143">
        <v>32</v>
      </c>
      <c r="Y8" s="151" t="s">
        <v>11</v>
      </c>
      <c r="Z8" s="151">
        <v>271</v>
      </c>
      <c r="AA8" s="151">
        <v>8</v>
      </c>
      <c r="AB8" s="143">
        <v>4</v>
      </c>
      <c r="AC8" s="140" t="s">
        <v>47</v>
      </c>
      <c r="AD8" s="151"/>
      <c r="AE8" s="135"/>
      <c r="AF8" s="135"/>
      <c r="AG8" s="135"/>
      <c r="AH8" s="135"/>
      <c r="AI8" s="143">
        <v>32</v>
      </c>
      <c r="AJ8" s="151" t="s">
        <v>11</v>
      </c>
      <c r="AK8" s="151">
        <v>300</v>
      </c>
      <c r="AL8" s="151">
        <v>172</v>
      </c>
      <c r="AM8" s="143">
        <v>22</v>
      </c>
    </row>
    <row r="9" spans="2:39" ht="16.5" x14ac:dyDescent="0.3">
      <c r="B9" s="125">
        <f>AVERAGE(B6:B8)</f>
        <v>40.666666666666664</v>
      </c>
      <c r="C9" s="125" t="e">
        <f>AVERAGE(C6:C8)</f>
        <v>#DIV/0!</v>
      </c>
      <c r="D9" s="125">
        <f>AVERAGE(D6:D8)</f>
        <v>281</v>
      </c>
      <c r="E9" s="125">
        <f>AVERAGE(E6:E8)</f>
        <v>14</v>
      </c>
      <c r="F9" s="125">
        <f>AVERAGE(F6:F8)</f>
        <v>4.333333333333333</v>
      </c>
      <c r="M9" s="179">
        <f>AVERAGE(M6:M8)</f>
        <v>40.666666666666664</v>
      </c>
      <c r="N9" s="179" t="e">
        <f>AVERAGE(N6:N8)</f>
        <v>#DIV/0!</v>
      </c>
      <c r="O9" s="179">
        <f>AVERAGE(O6:O8)</f>
        <v>278</v>
      </c>
      <c r="P9" s="179">
        <f>AVERAGE(P6:P8)</f>
        <v>145.66666666666666</v>
      </c>
      <c r="Q9" s="179">
        <f>AVERAGE(Q6:Q8)</f>
        <v>65.333333333333329</v>
      </c>
      <c r="X9" s="143">
        <v>76</v>
      </c>
      <c r="Y9" s="151" t="s">
        <v>11</v>
      </c>
      <c r="Z9" s="151" t="s">
        <v>122</v>
      </c>
      <c r="AA9" s="151">
        <v>22</v>
      </c>
      <c r="AB9" s="143">
        <v>5</v>
      </c>
      <c r="AC9" s="151">
        <v>0.14899999999999999</v>
      </c>
      <c r="AD9" s="151"/>
      <c r="AE9" s="135"/>
      <c r="AF9" s="135"/>
      <c r="AG9" s="135"/>
      <c r="AH9" s="135"/>
      <c r="AI9" s="143">
        <v>76</v>
      </c>
      <c r="AJ9" s="151" t="s">
        <v>11</v>
      </c>
      <c r="AK9" s="151">
        <v>256</v>
      </c>
      <c r="AL9" s="151">
        <v>150</v>
      </c>
      <c r="AM9" s="143">
        <v>79</v>
      </c>
    </row>
    <row r="10" spans="2:39" ht="15.75" x14ac:dyDescent="0.25">
      <c r="B10" s="126">
        <f>(B9*10^5)*10</f>
        <v>40666666.666666664</v>
      </c>
      <c r="C10" s="126" t="e">
        <f>(C9*10^1)*10</f>
        <v>#DIV/0!</v>
      </c>
      <c r="D10" s="126">
        <f>(D9*10^1)*10</f>
        <v>28100</v>
      </c>
      <c r="E10" s="126">
        <f>(E9*3)*10</f>
        <v>420</v>
      </c>
      <c r="F10" s="126">
        <f>(F9*6)*10</f>
        <v>260</v>
      </c>
      <c r="M10" s="180">
        <f>(M9*10^5)*10</f>
        <v>40666666.666666664</v>
      </c>
      <c r="N10" s="180" t="e">
        <f>(N9*10^1)*10</f>
        <v>#DIV/0!</v>
      </c>
      <c r="O10" s="180">
        <f>(O9*10)*10</f>
        <v>27800</v>
      </c>
      <c r="P10" s="180">
        <f>(P9*3)*10</f>
        <v>4370</v>
      </c>
      <c r="Q10" s="180">
        <f>(Q9*6)*10</f>
        <v>3920</v>
      </c>
      <c r="X10" s="146">
        <f>AVERAGE(X7:X9)</f>
        <v>40.666666666666664</v>
      </c>
      <c r="Y10" s="146" t="e">
        <f>AVERAGE(Y7:Y9)</f>
        <v>#DIV/0!</v>
      </c>
      <c r="Z10" s="146">
        <f>AVERAGE(Z7:Z9)</f>
        <v>281</v>
      </c>
      <c r="AA10" s="146">
        <f>AVERAGE(AA7:AA9)</f>
        <v>14</v>
      </c>
      <c r="AB10" s="146">
        <f>AVERAGE(AB7:AB9)</f>
        <v>4.333333333333333</v>
      </c>
      <c r="AC10" s="135"/>
      <c r="AD10" s="135"/>
      <c r="AE10" s="135"/>
      <c r="AF10" s="135"/>
      <c r="AG10" s="135"/>
      <c r="AH10" s="135"/>
      <c r="AI10" s="146">
        <f>AVERAGE(AI7:AI9)</f>
        <v>40.666666666666664</v>
      </c>
      <c r="AJ10" s="146" t="e">
        <f>AVERAGE(AJ7:AJ9)</f>
        <v>#DIV/0!</v>
      </c>
      <c r="AK10" s="146">
        <f>AVERAGE(AK7:AK9)</f>
        <v>278</v>
      </c>
      <c r="AL10" s="146">
        <f>AVERAGE(AL7:AL9)</f>
        <v>145.66666666666666</v>
      </c>
      <c r="AM10" s="146">
        <f>AVERAGE(AM7:AM9)</f>
        <v>65.333333333333329</v>
      </c>
    </row>
    <row r="11" spans="2:39" ht="15.75" x14ac:dyDescent="0.25">
      <c r="B11" s="127">
        <f>B10*100</f>
        <v>4066666666.6666665</v>
      </c>
      <c r="C11" s="127" t="e">
        <f>C10*100</f>
        <v>#DIV/0!</v>
      </c>
      <c r="D11" s="127">
        <f>D10*100</f>
        <v>2810000</v>
      </c>
      <c r="E11" s="127">
        <f>E10*100</f>
        <v>42000</v>
      </c>
      <c r="F11" s="127">
        <f>F10*100</f>
        <v>26000</v>
      </c>
      <c r="M11" s="181">
        <f>M10*100</f>
        <v>4066666666.6666665</v>
      </c>
      <c r="N11" s="181" t="e">
        <f>N10*100</f>
        <v>#DIV/0!</v>
      </c>
      <c r="O11" s="181">
        <f>O10*100</f>
        <v>2780000</v>
      </c>
      <c r="P11" s="181">
        <f>P10*100</f>
        <v>437000</v>
      </c>
      <c r="Q11" s="181">
        <f>Q10*100</f>
        <v>392000</v>
      </c>
      <c r="X11" s="184">
        <f>(X10*10^5)*10</f>
        <v>40666666.666666664</v>
      </c>
      <c r="Y11" s="184" t="e">
        <f>(Y10*10^1)*10</f>
        <v>#DIV/0!</v>
      </c>
      <c r="Z11" s="184">
        <f>(Z10*10^1)*10</f>
        <v>28100</v>
      </c>
      <c r="AA11" s="184">
        <f>(AA10*3)*10</f>
        <v>420</v>
      </c>
      <c r="AB11" s="184">
        <f>(AB10*6)*10</f>
        <v>260</v>
      </c>
      <c r="AC11" s="135"/>
      <c r="AD11" s="135"/>
      <c r="AE11" s="135"/>
      <c r="AF11" s="135"/>
      <c r="AG11" s="135"/>
      <c r="AH11" s="135"/>
      <c r="AI11" s="184">
        <f>(AI10*10^5)*10</f>
        <v>40666666.666666664</v>
      </c>
      <c r="AJ11" s="184" t="e">
        <f>(AJ10*10^1)*10</f>
        <v>#DIV/0!</v>
      </c>
      <c r="AK11" s="184">
        <f>(AK10*10)*10</f>
        <v>27800</v>
      </c>
      <c r="AL11" s="184">
        <f>(AL10*3)*10</f>
        <v>4370</v>
      </c>
      <c r="AM11" s="184">
        <f>(AM10*6)*10</f>
        <v>3920</v>
      </c>
    </row>
    <row r="12" spans="2:39" ht="15.75" x14ac:dyDescent="0.25">
      <c r="E12" t="s">
        <v>127</v>
      </c>
      <c r="F12" s="37">
        <f>AVERAGE(E11:F11)</f>
        <v>34000</v>
      </c>
      <c r="M12" s="172"/>
      <c r="N12" s="172"/>
      <c r="O12" s="172"/>
      <c r="P12" s="182">
        <f>AVERAGE(P11:Q11)</f>
        <v>414500</v>
      </c>
      <c r="Q12" s="172"/>
      <c r="X12" s="185">
        <f>X11*100</f>
        <v>4066666666.6666665</v>
      </c>
      <c r="Y12" s="185" t="e">
        <f>Y11*100</f>
        <v>#DIV/0!</v>
      </c>
      <c r="Z12" s="185">
        <f>Z11*100</f>
        <v>2810000</v>
      </c>
      <c r="AA12" s="185">
        <f>AA11*100</f>
        <v>42000</v>
      </c>
      <c r="AB12" s="185">
        <f>AB11*100</f>
        <v>26000</v>
      </c>
      <c r="AC12" s="135"/>
      <c r="AD12" s="135"/>
      <c r="AE12" s="135"/>
      <c r="AF12" s="135"/>
      <c r="AG12" s="135"/>
      <c r="AH12" s="135"/>
      <c r="AI12" s="185">
        <f>AI11*100</f>
        <v>4066666666.6666665</v>
      </c>
      <c r="AJ12" s="185" t="e">
        <f>AJ11*100</f>
        <v>#DIV/0!</v>
      </c>
      <c r="AK12" s="185">
        <f>AK11*100</f>
        <v>2780000</v>
      </c>
      <c r="AL12" s="185">
        <f>AL11*100</f>
        <v>437000</v>
      </c>
      <c r="AM12" s="185">
        <f>AM11*100</f>
        <v>392000</v>
      </c>
    </row>
    <row r="13" spans="2:39" ht="15.75" x14ac:dyDescent="0.25">
      <c r="M13" s="172"/>
      <c r="N13" s="172"/>
      <c r="O13" s="172"/>
      <c r="P13" s="172"/>
      <c r="Q13" s="172"/>
      <c r="X13" s="135"/>
      <c r="Y13" s="135"/>
      <c r="Z13" s="135"/>
      <c r="AA13" s="135" t="s">
        <v>127</v>
      </c>
      <c r="AB13" s="152">
        <f>AVERAGE(AA12:AB12)</f>
        <v>34000</v>
      </c>
      <c r="AC13" s="135"/>
      <c r="AD13" s="135"/>
      <c r="AE13" s="135"/>
      <c r="AF13" s="135"/>
      <c r="AG13" s="135"/>
      <c r="AH13" s="135"/>
      <c r="AI13" s="135"/>
      <c r="AJ13" s="135"/>
      <c r="AK13" s="135"/>
      <c r="AL13" s="152">
        <f>AVERAGE(AL12:AM12)</f>
        <v>414500</v>
      </c>
      <c r="AM13" s="135"/>
    </row>
    <row r="14" spans="2:39" ht="15.75" x14ac:dyDescent="0.25">
      <c r="C14" s="122" t="s">
        <v>24</v>
      </c>
      <c r="D14" s="122">
        <v>5.61</v>
      </c>
      <c r="E14" s="122"/>
      <c r="M14" s="172"/>
      <c r="N14" s="173" t="s">
        <v>24</v>
      </c>
      <c r="O14" s="173">
        <v>5.61</v>
      </c>
      <c r="P14" s="173"/>
      <c r="Q14" s="172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135"/>
      <c r="AL14" s="135"/>
      <c r="AM14" s="135"/>
    </row>
    <row r="15" spans="2:39" ht="15.75" x14ac:dyDescent="0.25">
      <c r="B15" s="123" t="s">
        <v>120</v>
      </c>
      <c r="C15" s="122" t="s">
        <v>117</v>
      </c>
      <c r="D15" s="122">
        <v>1.0349999999999999</v>
      </c>
      <c r="E15" s="122" t="s">
        <v>118</v>
      </c>
      <c r="M15" s="174" t="s">
        <v>120</v>
      </c>
      <c r="N15" s="173" t="s">
        <v>117</v>
      </c>
      <c r="O15" s="173">
        <v>1.0349999999999999</v>
      </c>
      <c r="P15" s="173" t="s">
        <v>118</v>
      </c>
      <c r="Q15" s="172"/>
      <c r="X15" s="135"/>
      <c r="Y15" s="135" t="s">
        <v>24</v>
      </c>
      <c r="Z15" s="135">
        <v>5.61</v>
      </c>
      <c r="AA15" s="135"/>
      <c r="AB15" s="135"/>
      <c r="AC15" s="135"/>
      <c r="AD15" s="135"/>
      <c r="AE15" s="135"/>
      <c r="AF15" s="135"/>
      <c r="AG15" s="135"/>
      <c r="AH15" s="135"/>
      <c r="AI15" s="135"/>
      <c r="AJ15" s="135" t="s">
        <v>24</v>
      </c>
      <c r="AK15" s="135">
        <v>5.61</v>
      </c>
      <c r="AL15" s="135"/>
      <c r="AM15" s="135"/>
    </row>
    <row r="16" spans="2:39" ht="15.75" x14ac:dyDescent="0.25">
      <c r="B16" s="124" t="s">
        <v>119</v>
      </c>
      <c r="C16" s="211" t="s">
        <v>20</v>
      </c>
      <c r="D16" s="211"/>
      <c r="E16" s="212" t="s">
        <v>21</v>
      </c>
      <c r="F16" s="212"/>
      <c r="M16" s="175" t="s">
        <v>119</v>
      </c>
      <c r="N16" s="213" t="s">
        <v>20</v>
      </c>
      <c r="O16" s="213"/>
      <c r="P16" s="210" t="s">
        <v>21</v>
      </c>
      <c r="Q16" s="210"/>
      <c r="X16" s="183" t="s">
        <v>120</v>
      </c>
      <c r="Y16" s="135" t="s">
        <v>117</v>
      </c>
      <c r="Z16" s="135">
        <v>1.0349999999999999</v>
      </c>
      <c r="AA16" s="135" t="s">
        <v>118</v>
      </c>
      <c r="AB16" s="135"/>
      <c r="AC16" s="135"/>
      <c r="AD16" s="135"/>
      <c r="AE16" s="135"/>
      <c r="AF16" s="135"/>
      <c r="AG16" s="135"/>
      <c r="AH16" s="135"/>
      <c r="AI16" s="183" t="s">
        <v>120</v>
      </c>
      <c r="AJ16" s="135" t="s">
        <v>117</v>
      </c>
      <c r="AK16" s="135">
        <v>1.0349999999999999</v>
      </c>
      <c r="AL16" s="135" t="s">
        <v>118</v>
      </c>
      <c r="AM16" s="135"/>
    </row>
    <row r="17" spans="2:39" ht="15.75" x14ac:dyDescent="0.25">
      <c r="B17" s="75" t="s">
        <v>2</v>
      </c>
      <c r="C17" s="75" t="s">
        <v>86</v>
      </c>
      <c r="D17" s="75" t="s">
        <v>26</v>
      </c>
      <c r="E17" s="75" t="s">
        <v>66</v>
      </c>
      <c r="F17" s="75" t="s">
        <v>55</v>
      </c>
      <c r="H17" s="128"/>
      <c r="I17" s="128"/>
      <c r="J17" s="128"/>
      <c r="M17" s="176" t="s">
        <v>2</v>
      </c>
      <c r="N17" s="176" t="s">
        <v>86</v>
      </c>
      <c r="O17" s="176" t="s">
        <v>26</v>
      </c>
      <c r="P17" s="176" t="s">
        <v>66</v>
      </c>
      <c r="Q17" s="176" t="s">
        <v>55</v>
      </c>
      <c r="X17" s="186" t="s">
        <v>119</v>
      </c>
      <c r="Y17" s="205" t="s">
        <v>20</v>
      </c>
      <c r="Z17" s="205"/>
      <c r="AA17" s="205" t="s">
        <v>21</v>
      </c>
      <c r="AB17" s="205"/>
      <c r="AC17" s="135"/>
      <c r="AD17" s="135"/>
      <c r="AE17" s="135"/>
      <c r="AF17" s="135"/>
      <c r="AG17" s="135"/>
      <c r="AH17" s="135"/>
      <c r="AI17" s="186" t="s">
        <v>119</v>
      </c>
      <c r="AJ17" s="205" t="s">
        <v>20</v>
      </c>
      <c r="AK17" s="205"/>
      <c r="AL17" s="205" t="s">
        <v>21</v>
      </c>
      <c r="AM17" s="205"/>
    </row>
    <row r="18" spans="2:39" ht="15.75" x14ac:dyDescent="0.25">
      <c r="B18" s="76">
        <v>118</v>
      </c>
      <c r="C18" s="6">
        <v>11</v>
      </c>
      <c r="D18" s="6">
        <v>0</v>
      </c>
      <c r="E18" s="6">
        <v>0</v>
      </c>
      <c r="F18" s="76">
        <v>0</v>
      </c>
      <c r="H18" s="83"/>
      <c r="I18" s="83"/>
      <c r="J18" s="25"/>
      <c r="M18" s="177">
        <v>118</v>
      </c>
      <c r="N18" s="178">
        <v>20</v>
      </c>
      <c r="O18" s="178"/>
      <c r="P18" s="178">
        <v>0</v>
      </c>
      <c r="Q18" s="177">
        <v>0</v>
      </c>
      <c r="X18" s="140" t="s">
        <v>2</v>
      </c>
      <c r="Y18" s="140" t="s">
        <v>86</v>
      </c>
      <c r="Z18" s="140" t="s">
        <v>26</v>
      </c>
      <c r="AA18" s="140" t="s">
        <v>66</v>
      </c>
      <c r="AB18" s="140" t="s">
        <v>55</v>
      </c>
      <c r="AC18" s="135"/>
      <c r="AD18" s="140"/>
      <c r="AE18" s="140"/>
      <c r="AF18" s="140"/>
      <c r="AG18" s="135"/>
      <c r="AH18" s="135"/>
      <c r="AI18" s="140" t="s">
        <v>2</v>
      </c>
      <c r="AJ18" s="140" t="s">
        <v>86</v>
      </c>
      <c r="AK18" s="140" t="s">
        <v>26</v>
      </c>
      <c r="AL18" s="140" t="s">
        <v>66</v>
      </c>
      <c r="AM18" s="140" t="s">
        <v>55</v>
      </c>
    </row>
    <row r="19" spans="2:39" ht="15.75" x14ac:dyDescent="0.25">
      <c r="B19" s="76">
        <v>96</v>
      </c>
      <c r="C19" s="6">
        <v>5</v>
      </c>
      <c r="D19" s="6">
        <v>0</v>
      </c>
      <c r="E19" s="6">
        <v>0</v>
      </c>
      <c r="F19" s="76">
        <v>0</v>
      </c>
      <c r="H19" s="128"/>
      <c r="I19" s="83"/>
      <c r="J19" s="25"/>
      <c r="M19" s="177">
        <v>96</v>
      </c>
      <c r="N19" s="178">
        <v>11</v>
      </c>
      <c r="O19" s="178">
        <v>0</v>
      </c>
      <c r="P19" s="178">
        <v>0</v>
      </c>
      <c r="Q19" s="177">
        <v>0</v>
      </c>
      <c r="X19" s="143">
        <v>118</v>
      </c>
      <c r="Y19" s="151">
        <v>11</v>
      </c>
      <c r="Z19" s="151">
        <v>0</v>
      </c>
      <c r="AA19" s="151">
        <v>0</v>
      </c>
      <c r="AB19" s="143">
        <v>0</v>
      </c>
      <c r="AC19" s="135"/>
      <c r="AD19" s="151"/>
      <c r="AE19" s="151"/>
      <c r="AF19" s="135"/>
      <c r="AG19" s="135"/>
      <c r="AH19" s="135"/>
      <c r="AI19" s="143">
        <v>118</v>
      </c>
      <c r="AJ19" s="151">
        <v>20</v>
      </c>
      <c r="AK19" s="151"/>
      <c r="AL19" s="151">
        <v>0</v>
      </c>
      <c r="AM19" s="143">
        <v>0</v>
      </c>
    </row>
    <row r="20" spans="2:39" ht="15.75" x14ac:dyDescent="0.25">
      <c r="B20" s="76">
        <v>102</v>
      </c>
      <c r="C20" s="6">
        <v>6</v>
      </c>
      <c r="D20" s="6">
        <v>0</v>
      </c>
      <c r="E20" s="6">
        <v>0</v>
      </c>
      <c r="F20" s="76">
        <v>0</v>
      </c>
      <c r="H20" s="6"/>
      <c r="I20" s="6"/>
      <c r="M20" s="177">
        <v>102</v>
      </c>
      <c r="N20" s="178">
        <v>13</v>
      </c>
      <c r="O20" s="178">
        <v>0</v>
      </c>
      <c r="P20" s="178">
        <v>0</v>
      </c>
      <c r="Q20" s="177">
        <v>0</v>
      </c>
      <c r="X20" s="143">
        <v>96</v>
      </c>
      <c r="Y20" s="151">
        <v>5</v>
      </c>
      <c r="Z20" s="151">
        <v>0</v>
      </c>
      <c r="AA20" s="151">
        <v>0</v>
      </c>
      <c r="AB20" s="143">
        <v>0</v>
      </c>
      <c r="AC20" s="135"/>
      <c r="AD20" s="140"/>
      <c r="AE20" s="151"/>
      <c r="AF20" s="135"/>
      <c r="AG20" s="135"/>
      <c r="AH20" s="135"/>
      <c r="AI20" s="143">
        <v>96</v>
      </c>
      <c r="AJ20" s="151">
        <v>11</v>
      </c>
      <c r="AK20" s="151">
        <v>0</v>
      </c>
      <c r="AL20" s="151">
        <v>0</v>
      </c>
      <c r="AM20" s="143">
        <v>0</v>
      </c>
    </row>
    <row r="21" spans="2:39" ht="16.5" x14ac:dyDescent="0.3">
      <c r="B21" s="125">
        <f>AVERAGE(B18:B20)</f>
        <v>105.33333333333333</v>
      </c>
      <c r="C21" s="125">
        <f>AVERAGE(C18:C20)</f>
        <v>7.333333333333333</v>
      </c>
      <c r="D21" s="125">
        <f>AVERAGE(D18:D20)</f>
        <v>0</v>
      </c>
      <c r="E21" s="125">
        <f>AVERAGE(E18:E20)</f>
        <v>0</v>
      </c>
      <c r="F21" s="125">
        <f>AVERAGE(F18:F20)</f>
        <v>0</v>
      </c>
      <c r="M21" s="179">
        <f>AVERAGE(M18:M20)</f>
        <v>105.33333333333333</v>
      </c>
      <c r="N21" s="179">
        <f>AVERAGE(N18:N20)</f>
        <v>14.666666666666666</v>
      </c>
      <c r="O21" s="179">
        <f>AVERAGE(O18:O20)</f>
        <v>0</v>
      </c>
      <c r="P21" s="179">
        <f>AVERAGE(P18:P20)</f>
        <v>0</v>
      </c>
      <c r="Q21" s="179">
        <f>AVERAGE(Q18:Q20)</f>
        <v>0</v>
      </c>
      <c r="X21" s="143">
        <v>102</v>
      </c>
      <c r="Y21" s="151">
        <v>6</v>
      </c>
      <c r="Z21" s="151">
        <v>0</v>
      </c>
      <c r="AA21" s="151">
        <v>0</v>
      </c>
      <c r="AB21" s="143">
        <v>0</v>
      </c>
      <c r="AC21" s="135"/>
      <c r="AD21" s="151"/>
      <c r="AE21" s="151"/>
      <c r="AF21" s="135"/>
      <c r="AG21" s="135"/>
      <c r="AH21" s="135"/>
      <c r="AI21" s="143">
        <v>102</v>
      </c>
      <c r="AJ21" s="151">
        <v>13</v>
      </c>
      <c r="AK21" s="151">
        <v>0</v>
      </c>
      <c r="AL21" s="151">
        <v>0</v>
      </c>
      <c r="AM21" s="143">
        <v>0</v>
      </c>
    </row>
    <row r="22" spans="2:39" ht="15.75" x14ac:dyDescent="0.25">
      <c r="B22" s="126">
        <f>(B21*10^5)*10</f>
        <v>105333333.33333331</v>
      </c>
      <c r="C22" s="126">
        <f>(C21*10^1)*10</f>
        <v>733.33333333333326</v>
      </c>
      <c r="D22" s="126">
        <f>(D21*10^4)*10</f>
        <v>0</v>
      </c>
      <c r="E22" s="126">
        <f>(E21*10^4)*10</f>
        <v>0</v>
      </c>
      <c r="F22" s="126">
        <f>(F21*10^4)*10</f>
        <v>0</v>
      </c>
      <c r="M22" s="180">
        <f>(M21*10^5)*10</f>
        <v>105333333.33333331</v>
      </c>
      <c r="N22" s="180">
        <f>(N21*5)*10</f>
        <v>733.33333333333326</v>
      </c>
      <c r="O22" s="180">
        <f>(O21*10^4)*10</f>
        <v>0</v>
      </c>
      <c r="P22" s="180">
        <f>(P21*10^4)*10</f>
        <v>0</v>
      </c>
      <c r="Q22" s="180">
        <f>(Q21*10^4)*10</f>
        <v>0</v>
      </c>
      <c r="X22" s="146">
        <f>AVERAGE(X19:X21)</f>
        <v>105.33333333333333</v>
      </c>
      <c r="Y22" s="146">
        <f>AVERAGE(Y19:Y21)</f>
        <v>7.333333333333333</v>
      </c>
      <c r="Z22" s="146">
        <f>AVERAGE(Z19:Z21)</f>
        <v>0</v>
      </c>
      <c r="AA22" s="146">
        <f>AVERAGE(AA19:AA21)</f>
        <v>0</v>
      </c>
      <c r="AB22" s="146">
        <f>AVERAGE(AB19:AB21)</f>
        <v>0</v>
      </c>
      <c r="AC22" s="135"/>
      <c r="AD22" s="135"/>
      <c r="AE22" s="135"/>
      <c r="AF22" s="135"/>
      <c r="AG22" s="135"/>
      <c r="AH22" s="135"/>
      <c r="AI22" s="146">
        <f>AVERAGE(AI19:AI21)</f>
        <v>105.33333333333333</v>
      </c>
      <c r="AJ22" s="146">
        <f>AVERAGE(AJ19:AJ21)</f>
        <v>14.666666666666666</v>
      </c>
      <c r="AK22" s="146">
        <f>AVERAGE(AK19:AK21)</f>
        <v>0</v>
      </c>
      <c r="AL22" s="146">
        <f>AVERAGE(AL19:AL21)</f>
        <v>0</v>
      </c>
      <c r="AM22" s="146">
        <f>AVERAGE(AM19:AM21)</f>
        <v>0</v>
      </c>
    </row>
    <row r="23" spans="2:39" ht="15.75" x14ac:dyDescent="0.25">
      <c r="B23" s="127">
        <f>B22*100</f>
        <v>10533333333.333332</v>
      </c>
      <c r="C23" s="127">
        <f>C22*100</f>
        <v>73333.333333333328</v>
      </c>
      <c r="D23" s="127">
        <f>D22*100</f>
        <v>0</v>
      </c>
      <c r="E23" s="127">
        <f>E22*100</f>
        <v>0</v>
      </c>
      <c r="F23" s="127">
        <f>F22*100</f>
        <v>0</v>
      </c>
      <c r="M23" s="181">
        <f>M22*100</f>
        <v>10533333333.333332</v>
      </c>
      <c r="N23" s="181">
        <f>N22*100</f>
        <v>73333.333333333328</v>
      </c>
      <c r="O23" s="181">
        <f>O22*100</f>
        <v>0</v>
      </c>
      <c r="P23" s="181">
        <f>P22*100</f>
        <v>0</v>
      </c>
      <c r="Q23" s="181">
        <f>Q22*100</f>
        <v>0</v>
      </c>
      <c r="X23" s="184">
        <f>(X22*10^5)*10</f>
        <v>105333333.33333331</v>
      </c>
      <c r="Y23" s="184">
        <f>(Y22*10^1)*10</f>
        <v>733.33333333333326</v>
      </c>
      <c r="Z23" s="184">
        <f>(Z22*10^4)*10</f>
        <v>0</v>
      </c>
      <c r="AA23" s="184">
        <f>(AA22*10^4)*10</f>
        <v>0</v>
      </c>
      <c r="AB23" s="184">
        <f>(AB22*10^4)*10</f>
        <v>0</v>
      </c>
      <c r="AC23" s="135"/>
      <c r="AD23" s="135"/>
      <c r="AE23" s="135"/>
      <c r="AF23" s="135"/>
      <c r="AG23" s="135"/>
      <c r="AH23" s="135"/>
      <c r="AI23" s="184">
        <f>(AI22*10^5)*10</f>
        <v>105333333.33333331</v>
      </c>
      <c r="AJ23" s="184">
        <f>(AJ22*5)*10</f>
        <v>733.33333333333326</v>
      </c>
      <c r="AK23" s="184">
        <f>(AK22*10^4)*10</f>
        <v>0</v>
      </c>
      <c r="AL23" s="184">
        <f>(AL22*10^4)*10</f>
        <v>0</v>
      </c>
      <c r="AM23" s="184">
        <f>(AM22*10^4)*10</f>
        <v>0</v>
      </c>
    </row>
    <row r="24" spans="2:39" ht="15.75" x14ac:dyDescent="0.25">
      <c r="X24" s="185">
        <f>X23*100</f>
        <v>10533333333.333332</v>
      </c>
      <c r="Y24" s="185">
        <f>Y23*100</f>
        <v>73333.333333333328</v>
      </c>
      <c r="Z24" s="185">
        <f>Z23*100</f>
        <v>0</v>
      </c>
      <c r="AA24" s="185">
        <f>AA23*100</f>
        <v>0</v>
      </c>
      <c r="AB24" s="185">
        <f>AB23*100</f>
        <v>0</v>
      </c>
      <c r="AC24" s="135"/>
      <c r="AD24" s="135"/>
      <c r="AE24" s="135"/>
      <c r="AF24" s="135"/>
      <c r="AG24" s="135"/>
      <c r="AH24" s="135"/>
      <c r="AI24" s="185">
        <f>AI23*100</f>
        <v>10533333333.333332</v>
      </c>
      <c r="AJ24" s="185">
        <f>AJ23*100</f>
        <v>73333.333333333328</v>
      </c>
      <c r="AK24" s="185">
        <f>AK23*100</f>
        <v>0</v>
      </c>
      <c r="AL24" s="185">
        <f>AL23*100</f>
        <v>0</v>
      </c>
      <c r="AM24" s="185">
        <f>AM23*100</f>
        <v>0</v>
      </c>
    </row>
    <row r="26" spans="2:39" x14ac:dyDescent="0.25">
      <c r="B26" s="37"/>
      <c r="C26" s="37"/>
      <c r="D26" s="37"/>
      <c r="E26" s="37"/>
      <c r="F26" s="37"/>
      <c r="G26" s="37"/>
      <c r="H26" s="37"/>
      <c r="I26" s="37"/>
      <c r="J26" s="37"/>
      <c r="K26" s="37"/>
    </row>
    <row r="27" spans="2:39" ht="15.75" x14ac:dyDescent="0.25">
      <c r="B27" s="133" t="s">
        <v>126</v>
      </c>
      <c r="C27" s="133"/>
      <c r="D27" s="133"/>
      <c r="E27" s="131"/>
      <c r="F27" s="131"/>
      <c r="G27" s="131"/>
      <c r="H27" s="133" t="s">
        <v>120</v>
      </c>
      <c r="I27" s="133"/>
      <c r="J27" s="133"/>
      <c r="K27" s="131"/>
      <c r="L27" s="133" t="s">
        <v>120</v>
      </c>
      <c r="M27" s="133"/>
      <c r="N27" s="133"/>
    </row>
    <row r="28" spans="2:39" ht="16.5" thickBot="1" x14ac:dyDescent="0.3">
      <c r="B28" s="134" t="s">
        <v>130</v>
      </c>
      <c r="C28" s="134" t="s">
        <v>128</v>
      </c>
      <c r="D28" s="134" t="s">
        <v>129</v>
      </c>
      <c r="E28" s="131"/>
      <c r="F28" s="131"/>
      <c r="G28" s="131"/>
      <c r="H28" s="133" t="s">
        <v>123</v>
      </c>
      <c r="I28" s="133" t="s">
        <v>128</v>
      </c>
      <c r="J28" s="133" t="s">
        <v>129</v>
      </c>
      <c r="K28" s="131"/>
      <c r="L28" s="134" t="s">
        <v>130</v>
      </c>
      <c r="M28" s="134" t="s">
        <v>128</v>
      </c>
      <c r="N28" s="134" t="s">
        <v>129</v>
      </c>
    </row>
    <row r="29" spans="2:39" ht="15.75" x14ac:dyDescent="0.25">
      <c r="B29" s="131" t="s">
        <v>60</v>
      </c>
      <c r="C29" s="131">
        <v>4066666666.6666665</v>
      </c>
      <c r="D29" s="131">
        <v>4066666666.6666665</v>
      </c>
      <c r="E29" s="131"/>
      <c r="F29" s="131"/>
      <c r="G29" s="131"/>
      <c r="H29" s="131" t="s">
        <v>60</v>
      </c>
      <c r="I29" s="131">
        <v>10533333333.333332</v>
      </c>
      <c r="J29" s="131">
        <v>10533333333.333332</v>
      </c>
      <c r="K29" s="131"/>
      <c r="L29" s="131" t="s">
        <v>60</v>
      </c>
      <c r="M29" s="131">
        <v>10533333333.333332</v>
      </c>
      <c r="N29" s="131">
        <v>10533333333.333332</v>
      </c>
    </row>
    <row r="30" spans="2:39" ht="15.75" x14ac:dyDescent="0.25">
      <c r="B30" s="131" t="s">
        <v>135</v>
      </c>
      <c r="C30" s="131">
        <v>2810000</v>
      </c>
      <c r="D30" s="131">
        <v>34000</v>
      </c>
      <c r="E30" s="131"/>
      <c r="F30" s="131"/>
      <c r="G30" s="131"/>
      <c r="H30" s="131" t="s">
        <v>124</v>
      </c>
      <c r="I30" s="131">
        <v>1</v>
      </c>
      <c r="J30" s="131">
        <v>1</v>
      </c>
      <c r="K30" s="131"/>
      <c r="L30" s="131" t="s">
        <v>124</v>
      </c>
      <c r="M30" s="131">
        <v>0</v>
      </c>
      <c r="N30" s="131">
        <v>0</v>
      </c>
    </row>
    <row r="31" spans="2:39" ht="16.5" thickBot="1" x14ac:dyDescent="0.3">
      <c r="B31" s="132" t="s">
        <v>136</v>
      </c>
      <c r="C31" s="132">
        <v>2780000</v>
      </c>
      <c r="D31" s="132">
        <v>414500</v>
      </c>
      <c r="E31" s="131"/>
      <c r="F31" s="131"/>
      <c r="G31" s="131"/>
      <c r="H31" s="131" t="s">
        <v>125</v>
      </c>
      <c r="I31" s="131">
        <v>73333.333333333328</v>
      </c>
      <c r="J31" s="131">
        <v>1</v>
      </c>
      <c r="K31" s="131"/>
      <c r="L31" s="132" t="s">
        <v>125</v>
      </c>
      <c r="M31" s="132">
        <v>73333.333333333328</v>
      </c>
      <c r="N31" s="132">
        <v>0</v>
      </c>
    </row>
    <row r="34" spans="2:3" ht="16.5" thickBot="1" x14ac:dyDescent="0.3">
      <c r="B34" s="219" t="s">
        <v>148</v>
      </c>
      <c r="C34" s="132">
        <v>414500</v>
      </c>
    </row>
    <row r="35" spans="2:3" ht="16.5" thickBot="1" x14ac:dyDescent="0.3">
      <c r="B35" s="219" t="s">
        <v>149</v>
      </c>
      <c r="C35" s="132">
        <v>0</v>
      </c>
    </row>
    <row r="63" spans="2:8" ht="15.75" x14ac:dyDescent="0.25">
      <c r="B63" s="214"/>
      <c r="C63" s="214"/>
      <c r="D63" s="214"/>
      <c r="E63" s="214"/>
      <c r="F63" s="214"/>
      <c r="G63" s="214"/>
      <c r="H63" s="214"/>
    </row>
    <row r="64" spans="2:8" ht="48" thickBot="1" x14ac:dyDescent="0.3">
      <c r="B64" s="187" t="s">
        <v>130</v>
      </c>
      <c r="C64" s="187" t="s">
        <v>146</v>
      </c>
      <c r="D64" s="187" t="s">
        <v>137</v>
      </c>
      <c r="E64" s="187" t="s">
        <v>138</v>
      </c>
      <c r="F64" s="188" t="s">
        <v>139</v>
      </c>
      <c r="G64" s="188" t="s">
        <v>140</v>
      </c>
      <c r="H64" s="188" t="s">
        <v>141</v>
      </c>
    </row>
    <row r="65" spans="2:8" ht="15.75" x14ac:dyDescent="0.25">
      <c r="B65" s="215" t="s">
        <v>126</v>
      </c>
      <c r="C65" s="189" t="s">
        <v>60</v>
      </c>
      <c r="D65" s="189">
        <v>15</v>
      </c>
      <c r="E65" s="189">
        <v>264</v>
      </c>
      <c r="F65" s="190"/>
      <c r="G65" s="190">
        <v>75.5</v>
      </c>
      <c r="H65" s="190"/>
    </row>
    <row r="66" spans="2:8" ht="15.75" x14ac:dyDescent="0.25">
      <c r="B66" s="216"/>
      <c r="C66" s="189" t="s">
        <v>142</v>
      </c>
      <c r="D66" s="189">
        <v>5</v>
      </c>
      <c r="E66" s="189">
        <v>74.8</v>
      </c>
      <c r="F66" s="190">
        <v>71.7</v>
      </c>
      <c r="G66" s="190">
        <v>59.2</v>
      </c>
      <c r="H66" s="190">
        <v>21.6</v>
      </c>
    </row>
    <row r="67" spans="2:8" ht="15.75" x14ac:dyDescent="0.25">
      <c r="B67" s="216"/>
      <c r="C67" s="189" t="s">
        <v>143</v>
      </c>
      <c r="D67" s="189">
        <v>15</v>
      </c>
      <c r="E67" s="189">
        <v>67.7</v>
      </c>
      <c r="F67" s="190">
        <v>74.400000000000006</v>
      </c>
      <c r="G67" s="190">
        <v>57.4</v>
      </c>
      <c r="H67" s="190">
        <v>24</v>
      </c>
    </row>
    <row r="68" spans="2:8" ht="15.75" x14ac:dyDescent="0.25">
      <c r="B68" s="216"/>
      <c r="C68" s="189" t="s">
        <v>144</v>
      </c>
      <c r="D68" s="189">
        <v>5</v>
      </c>
      <c r="E68" s="189">
        <v>73.8</v>
      </c>
      <c r="F68" s="190">
        <v>72</v>
      </c>
      <c r="G68" s="190">
        <v>33.299999999999997</v>
      </c>
      <c r="H68" s="190">
        <v>55.9</v>
      </c>
    </row>
    <row r="69" spans="2:8" ht="16.5" thickBot="1" x14ac:dyDescent="0.3">
      <c r="B69" s="217"/>
      <c r="C69" s="191" t="s">
        <v>145</v>
      </c>
      <c r="D69" s="191">
        <v>15</v>
      </c>
      <c r="E69" s="191">
        <v>66.8</v>
      </c>
      <c r="F69" s="192">
        <v>74.7</v>
      </c>
      <c r="G69" s="192">
        <v>29.7</v>
      </c>
      <c r="H69" s="190">
        <v>60.7</v>
      </c>
    </row>
    <row r="70" spans="2:8" ht="15.75" x14ac:dyDescent="0.25">
      <c r="B70" s="218" t="s">
        <v>120</v>
      </c>
      <c r="C70" s="189" t="s">
        <v>60</v>
      </c>
      <c r="D70" s="189">
        <v>15</v>
      </c>
      <c r="E70" s="189">
        <v>235</v>
      </c>
      <c r="F70" s="193"/>
      <c r="G70" s="190">
        <v>59.5</v>
      </c>
      <c r="H70" s="194"/>
    </row>
    <row r="71" spans="2:8" ht="15.75" x14ac:dyDescent="0.25">
      <c r="B71" s="216"/>
      <c r="C71" s="189" t="s">
        <v>142</v>
      </c>
      <c r="D71" s="189">
        <v>5</v>
      </c>
      <c r="E71" s="189">
        <v>74.8</v>
      </c>
      <c r="F71" s="190">
        <v>68.2</v>
      </c>
      <c r="G71" s="190">
        <v>51.3</v>
      </c>
      <c r="H71" s="190">
        <v>13.8</v>
      </c>
    </row>
    <row r="72" spans="2:8" ht="15.75" x14ac:dyDescent="0.25">
      <c r="B72" s="216"/>
      <c r="C72" s="189" t="s">
        <v>143</v>
      </c>
      <c r="D72" s="189">
        <v>15</v>
      </c>
      <c r="E72" s="189">
        <v>67.599999999999994</v>
      </c>
      <c r="F72" s="190">
        <v>71.2</v>
      </c>
      <c r="G72" s="190">
        <v>49.4</v>
      </c>
      <c r="H72" s="190">
        <v>17</v>
      </c>
    </row>
    <row r="73" spans="2:8" ht="15.75" x14ac:dyDescent="0.25">
      <c r="B73" s="216"/>
      <c r="C73" s="189" t="s">
        <v>144</v>
      </c>
      <c r="D73" s="189">
        <v>5</v>
      </c>
      <c r="E73" s="189">
        <v>75.099999999999994</v>
      </c>
      <c r="F73" s="190">
        <v>68</v>
      </c>
      <c r="G73" s="190">
        <v>25.4</v>
      </c>
      <c r="H73" s="190">
        <v>57.3</v>
      </c>
    </row>
    <row r="74" spans="2:8" ht="16.5" thickBot="1" x14ac:dyDescent="0.3">
      <c r="B74" s="217"/>
      <c r="C74" s="191" t="s">
        <v>145</v>
      </c>
      <c r="D74" s="191">
        <v>15</v>
      </c>
      <c r="E74" s="191">
        <v>67.8</v>
      </c>
      <c r="F74" s="192">
        <v>71.099999999999994</v>
      </c>
      <c r="G74" s="192">
        <v>24</v>
      </c>
      <c r="H74" s="192">
        <v>59.7</v>
      </c>
    </row>
    <row r="79" spans="2:8" x14ac:dyDescent="0.25">
      <c r="E79" t="s">
        <v>147</v>
      </c>
    </row>
  </sheetData>
  <mergeCells count="19">
    <mergeCell ref="B63:H63"/>
    <mergeCell ref="B65:B69"/>
    <mergeCell ref="B70:B74"/>
    <mergeCell ref="Y5:Z5"/>
    <mergeCell ref="AA5:AB5"/>
    <mergeCell ref="AJ5:AK5"/>
    <mergeCell ref="AL5:AM5"/>
    <mergeCell ref="Y17:Z17"/>
    <mergeCell ref="AA17:AB17"/>
    <mergeCell ref="AJ17:AK17"/>
    <mergeCell ref="AL17:AM17"/>
    <mergeCell ref="P4:Q4"/>
    <mergeCell ref="C16:D16"/>
    <mergeCell ref="E16:F16"/>
    <mergeCell ref="P16:Q16"/>
    <mergeCell ref="N16:O16"/>
    <mergeCell ref="C4:D4"/>
    <mergeCell ref="E4:F4"/>
    <mergeCell ref="N4:O4"/>
  </mergeCells>
  <phoneticPr fontId="39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L195"/>
  <sheetViews>
    <sheetView zoomScale="80" zoomScaleNormal="80" workbookViewId="0">
      <selection activeCell="I21" sqref="I21"/>
    </sheetView>
  </sheetViews>
  <sheetFormatPr defaultColWidth="11.42578125" defaultRowHeight="15" x14ac:dyDescent="0.25"/>
  <cols>
    <col min="1" max="1" width="7.7109375" customWidth="1"/>
    <col min="2" max="2" width="18.28515625" customWidth="1"/>
    <col min="3" max="3" width="19.28515625" customWidth="1"/>
    <col min="4" max="4" width="16.28515625" customWidth="1"/>
    <col min="5" max="5" width="24.140625" customWidth="1"/>
    <col min="6" max="6" width="16.140625" customWidth="1"/>
    <col min="7" max="7" width="14.7109375" customWidth="1"/>
    <col min="8" max="8" width="19.42578125" customWidth="1"/>
    <col min="9" max="10" width="10.42578125" customWidth="1"/>
    <col min="11" max="11" width="12.28515625" customWidth="1"/>
    <col min="12" max="12" width="28.28515625" customWidth="1"/>
    <col min="13" max="13" width="13.85546875" customWidth="1"/>
    <col min="14" max="14" width="16.7109375" customWidth="1"/>
    <col min="15" max="15" width="29.140625" customWidth="1"/>
  </cols>
  <sheetData>
    <row r="1" spans="1:12" s="7" customFormat="1" x14ac:dyDescent="0.25">
      <c r="A1"/>
      <c r="B1"/>
      <c r="C1"/>
      <c r="D1"/>
      <c r="E1"/>
      <c r="F1"/>
      <c r="G1"/>
      <c r="H1"/>
      <c r="I1"/>
      <c r="J1"/>
      <c r="K1"/>
      <c r="L1"/>
    </row>
    <row r="2" spans="1:12" x14ac:dyDescent="0.25">
      <c r="B2" s="17"/>
      <c r="C2" s="17"/>
      <c r="H2" s="17"/>
    </row>
    <row r="3" spans="1:12" x14ac:dyDescent="0.25">
      <c r="B3" s="29"/>
      <c r="H3" s="17"/>
    </row>
    <row r="4" spans="1:12" x14ac:dyDescent="0.25">
      <c r="B4" s="30"/>
      <c r="C4" s="42" t="s">
        <v>23</v>
      </c>
      <c r="G4" s="30"/>
      <c r="H4" s="42" t="s">
        <v>17</v>
      </c>
    </row>
    <row r="5" spans="1:12" x14ac:dyDescent="0.25">
      <c r="B5" s="31" t="s">
        <v>0</v>
      </c>
      <c r="C5" s="32" t="s">
        <v>24</v>
      </c>
      <c r="G5" s="31" t="s">
        <v>0</v>
      </c>
      <c r="H5" s="32" t="s">
        <v>24</v>
      </c>
    </row>
    <row r="6" spans="1:12" x14ac:dyDescent="0.25">
      <c r="B6" s="33" t="s">
        <v>22</v>
      </c>
      <c r="C6" s="34">
        <v>7.5860000000000003</v>
      </c>
      <c r="G6" s="33" t="s">
        <v>22</v>
      </c>
      <c r="H6" s="34">
        <v>7.5860000000000003</v>
      </c>
    </row>
    <row r="7" spans="1:12" x14ac:dyDescent="0.25">
      <c r="B7" s="33" t="s">
        <v>46</v>
      </c>
      <c r="C7" s="34">
        <v>3.1659999999999999</v>
      </c>
      <c r="G7" s="33" t="s">
        <v>46</v>
      </c>
      <c r="H7" s="34">
        <v>6.3330000000000002</v>
      </c>
    </row>
    <row r="8" spans="1:12" x14ac:dyDescent="0.25">
      <c r="B8" s="33" t="s">
        <v>47</v>
      </c>
      <c r="C8" s="34">
        <v>3.1949999999999998</v>
      </c>
      <c r="G8" s="33" t="s">
        <v>47</v>
      </c>
      <c r="H8" s="34">
        <v>6.4550000000000001</v>
      </c>
    </row>
    <row r="9" spans="1:12" ht="15.75" customHeight="1" x14ac:dyDescent="0.25">
      <c r="B9" s="33" t="s">
        <v>25</v>
      </c>
      <c r="C9" s="14" t="s">
        <v>48</v>
      </c>
      <c r="G9" s="33" t="s">
        <v>25</v>
      </c>
      <c r="H9" s="14" t="s">
        <v>44</v>
      </c>
    </row>
    <row r="10" spans="1:12" x14ac:dyDescent="0.25">
      <c r="B10" s="17"/>
      <c r="C10" s="17"/>
      <c r="H10" s="17"/>
    </row>
    <row r="11" spans="1:12" x14ac:dyDescent="0.25">
      <c r="B11" s="17"/>
      <c r="C11" s="17"/>
      <c r="D11" s="17"/>
      <c r="E11" s="17"/>
      <c r="F11" s="17"/>
      <c r="G11" s="17"/>
      <c r="H11" s="17"/>
    </row>
    <row r="12" spans="1:12" x14ac:dyDescent="0.25">
      <c r="B12" s="17"/>
      <c r="C12" s="17"/>
      <c r="D12" s="17"/>
      <c r="E12" s="17"/>
      <c r="F12" s="17"/>
      <c r="G12" s="17"/>
      <c r="H12" s="17"/>
    </row>
    <row r="14" spans="1:12" x14ac:dyDescent="0.25">
      <c r="B14" s="30"/>
      <c r="C14" s="42" t="s">
        <v>18</v>
      </c>
      <c r="G14" s="30"/>
      <c r="H14" s="42" t="s">
        <v>19</v>
      </c>
    </row>
    <row r="15" spans="1:12" x14ac:dyDescent="0.25">
      <c r="B15" s="31" t="s">
        <v>0</v>
      </c>
      <c r="C15" s="32" t="s">
        <v>24</v>
      </c>
      <c r="G15" s="31" t="s">
        <v>0</v>
      </c>
      <c r="H15" s="32" t="s">
        <v>24</v>
      </c>
    </row>
    <row r="16" spans="1:12" x14ac:dyDescent="0.25">
      <c r="B16" s="33" t="s">
        <v>22</v>
      </c>
      <c r="C16" s="34">
        <v>7.5860000000000003</v>
      </c>
      <c r="G16" s="33" t="s">
        <v>22</v>
      </c>
      <c r="H16" s="34">
        <v>7.5860000000000003</v>
      </c>
    </row>
    <row r="17" spans="2:8" x14ac:dyDescent="0.25">
      <c r="B17" s="33" t="s">
        <v>46</v>
      </c>
      <c r="C17" s="34">
        <v>2.84</v>
      </c>
      <c r="G17" s="33" t="s">
        <v>46</v>
      </c>
      <c r="H17" s="34">
        <v>2.63</v>
      </c>
    </row>
    <row r="18" spans="2:8" x14ac:dyDescent="0.25">
      <c r="B18" s="33" t="s">
        <v>47</v>
      </c>
      <c r="C18" s="34">
        <v>2.8330000000000002</v>
      </c>
      <c r="G18" s="33" t="s">
        <v>47</v>
      </c>
      <c r="H18" s="34">
        <v>2.637</v>
      </c>
    </row>
    <row r="19" spans="2:8" x14ac:dyDescent="0.25">
      <c r="B19" s="33" t="s">
        <v>25</v>
      </c>
      <c r="C19" s="14" t="s">
        <v>44</v>
      </c>
      <c r="G19" s="33" t="s">
        <v>25</v>
      </c>
      <c r="H19" s="14" t="s">
        <v>44</v>
      </c>
    </row>
    <row r="86" spans="9:10" x14ac:dyDescent="0.25">
      <c r="I86" s="25"/>
      <c r="J86" s="25"/>
    </row>
    <row r="87" spans="9:10" x14ac:dyDescent="0.25">
      <c r="I87" s="25"/>
      <c r="J87" s="25"/>
    </row>
    <row r="88" spans="9:10" x14ac:dyDescent="0.25">
      <c r="I88" s="25"/>
      <c r="J88" s="25"/>
    </row>
    <row r="193" spans="1:12" x14ac:dyDescent="0.25">
      <c r="L193" s="5"/>
    </row>
    <row r="195" spans="1:12" s="5" customFormat="1" x14ac:dyDescent="0.25">
      <c r="A195"/>
      <c r="B195"/>
      <c r="C195"/>
      <c r="D195"/>
      <c r="E195"/>
      <c r="F195"/>
      <c r="G195"/>
      <c r="H195"/>
      <c r="I195"/>
      <c r="L195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B3:G26"/>
  <sheetViews>
    <sheetView workbookViewId="0">
      <selection activeCell="J3" sqref="J3:N12"/>
    </sheetView>
  </sheetViews>
  <sheetFormatPr defaultColWidth="11.42578125" defaultRowHeight="15" x14ac:dyDescent="0.25"/>
  <cols>
    <col min="2" max="2" width="14" customWidth="1"/>
  </cols>
  <sheetData>
    <row r="3" spans="2:7" ht="15.75" x14ac:dyDescent="0.25">
      <c r="B3" s="9" t="s">
        <v>12</v>
      </c>
      <c r="C3" s="10" t="s">
        <v>13</v>
      </c>
      <c r="D3" s="10" t="s">
        <v>14</v>
      </c>
      <c r="E3" s="10" t="s">
        <v>15</v>
      </c>
      <c r="F3" s="11" t="s">
        <v>5</v>
      </c>
      <c r="G3" s="12" t="s">
        <v>16</v>
      </c>
    </row>
    <row r="4" spans="2:7" x14ac:dyDescent="0.25">
      <c r="B4" s="13">
        <v>0.9375</v>
      </c>
      <c r="C4" s="14">
        <v>1.6E-2</v>
      </c>
      <c r="D4" s="14">
        <v>1.0999999999999999E-2</v>
      </c>
      <c r="E4" s="14">
        <v>0.02</v>
      </c>
      <c r="F4" s="15">
        <f t="shared" ref="F4:F9" si="0">AVERAGE(C4:E4)</f>
        <v>1.5666666666666666E-2</v>
      </c>
      <c r="G4" s="14">
        <f t="shared" ref="G4:G9" si="1">STDEV(C4:E4)</f>
        <v>4.5092497528228907E-3</v>
      </c>
    </row>
    <row r="5" spans="2:7" x14ac:dyDescent="0.25">
      <c r="B5" s="13">
        <f>B4*2</f>
        <v>1.875</v>
      </c>
      <c r="C5" s="14">
        <v>3.9E-2</v>
      </c>
      <c r="D5" s="14">
        <v>4.1000000000000002E-2</v>
      </c>
      <c r="E5" s="14">
        <v>4.2999999999999997E-2</v>
      </c>
      <c r="F5" s="15">
        <f t="shared" si="0"/>
        <v>4.1000000000000002E-2</v>
      </c>
      <c r="G5" s="14">
        <f t="shared" si="1"/>
        <v>1.9999999999999983E-3</v>
      </c>
    </row>
    <row r="6" spans="2:7" x14ac:dyDescent="0.25">
      <c r="B6" s="13">
        <f>B5*2</f>
        <v>3.75</v>
      </c>
      <c r="C6" s="14">
        <v>8.8999999999999996E-2</v>
      </c>
      <c r="D6" s="14">
        <v>0.09</v>
      </c>
      <c r="E6" s="14">
        <v>9.1999999999999998E-2</v>
      </c>
      <c r="F6" s="15">
        <f t="shared" si="0"/>
        <v>9.0333333333333335E-2</v>
      </c>
      <c r="G6" s="14">
        <f t="shared" si="1"/>
        <v>1.5275252316519479E-3</v>
      </c>
    </row>
    <row r="7" spans="2:7" x14ac:dyDescent="0.25">
      <c r="B7" s="13">
        <f>B6*2</f>
        <v>7.5</v>
      </c>
      <c r="C7" s="14">
        <v>0.17699999999999999</v>
      </c>
      <c r="D7" s="14">
        <v>0.17</v>
      </c>
      <c r="E7" s="14">
        <v>0.21</v>
      </c>
      <c r="F7" s="15">
        <f t="shared" si="0"/>
        <v>0.18566666666666665</v>
      </c>
      <c r="G7" s="14">
        <f t="shared" si="1"/>
        <v>2.1361959960016146E-2</v>
      </c>
    </row>
    <row r="8" spans="2:7" x14ac:dyDescent="0.25">
      <c r="B8" s="13">
        <f>B7*2</f>
        <v>15</v>
      </c>
      <c r="C8" s="14">
        <v>0.36299999999999999</v>
      </c>
      <c r="D8" s="14">
        <v>0.34499999999999997</v>
      </c>
      <c r="E8" s="14">
        <v>0.38300000000000001</v>
      </c>
      <c r="F8" s="15">
        <f t="shared" si="0"/>
        <v>0.36366666666666664</v>
      </c>
      <c r="G8" s="14">
        <f t="shared" si="1"/>
        <v>1.9008769905844353E-2</v>
      </c>
    </row>
    <row r="9" spans="2:7" x14ac:dyDescent="0.25">
      <c r="B9" s="13">
        <f>B8*2</f>
        <v>30</v>
      </c>
      <c r="C9" s="14">
        <v>0.74099999999999999</v>
      </c>
      <c r="D9" s="14">
        <v>0.71899999999999997</v>
      </c>
      <c r="E9" s="14">
        <v>0.747</v>
      </c>
      <c r="F9" s="15">
        <f t="shared" si="0"/>
        <v>0.73566666666666658</v>
      </c>
      <c r="G9" s="14">
        <f t="shared" si="1"/>
        <v>1.4742229591664002E-2</v>
      </c>
    </row>
    <row r="10" spans="2:7" x14ac:dyDescent="0.25">
      <c r="B10" s="16"/>
      <c r="C10" s="16"/>
      <c r="D10" s="17"/>
      <c r="E10" s="17"/>
      <c r="F10" s="17"/>
      <c r="G10" s="17"/>
    </row>
    <row r="11" spans="2:7" x14ac:dyDescent="0.25">
      <c r="B11" s="16"/>
      <c r="C11" s="16"/>
      <c r="D11" s="17"/>
      <c r="E11" s="17"/>
      <c r="F11" s="17"/>
      <c r="G11" s="17"/>
    </row>
    <row r="12" spans="2:7" x14ac:dyDescent="0.25">
      <c r="B12" s="16"/>
      <c r="C12" s="16"/>
      <c r="D12" s="17"/>
      <c r="E12" s="17"/>
      <c r="F12" s="17"/>
      <c r="G12" s="17"/>
    </row>
    <row r="13" spans="2:7" x14ac:dyDescent="0.25">
      <c r="B13" s="8"/>
      <c r="C13" s="8"/>
    </row>
    <row r="14" spans="2:7" x14ac:dyDescent="0.25">
      <c r="B14" s="8"/>
      <c r="C14" s="8"/>
    </row>
    <row r="15" spans="2:7" x14ac:dyDescent="0.25">
      <c r="B15" s="8"/>
      <c r="C15" s="8"/>
    </row>
    <row r="16" spans="2:7" x14ac:dyDescent="0.25">
      <c r="B16" s="8"/>
      <c r="C16" s="8"/>
    </row>
    <row r="17" spans="2:3" x14ac:dyDescent="0.25">
      <c r="B17" s="8"/>
      <c r="C17" s="8"/>
    </row>
    <row r="18" spans="2:3" x14ac:dyDescent="0.25">
      <c r="B18" s="8"/>
      <c r="C18" s="8"/>
    </row>
    <row r="19" spans="2:3" x14ac:dyDescent="0.25">
      <c r="B19" s="8"/>
      <c r="C19" s="8"/>
    </row>
    <row r="20" spans="2:3" x14ac:dyDescent="0.25">
      <c r="B20" s="8"/>
      <c r="C20" s="8"/>
    </row>
    <row r="21" spans="2:3" x14ac:dyDescent="0.25">
      <c r="B21" s="8"/>
      <c r="C21" s="8"/>
    </row>
    <row r="22" spans="2:3" x14ac:dyDescent="0.25">
      <c r="B22" s="8"/>
      <c r="C22" s="8"/>
    </row>
    <row r="23" spans="2:3" x14ac:dyDescent="0.25">
      <c r="B23" s="8"/>
      <c r="C23" s="8"/>
    </row>
    <row r="24" spans="2:3" x14ac:dyDescent="0.25">
      <c r="B24" s="8"/>
      <c r="C24" s="8"/>
    </row>
    <row r="25" spans="2:3" x14ac:dyDescent="0.25">
      <c r="B25" s="8"/>
      <c r="C25" s="8"/>
    </row>
    <row r="26" spans="2:3" x14ac:dyDescent="0.25">
      <c r="B26" s="8"/>
      <c r="C26" s="8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F681D93C13E84F8E85D1B8C24689CF" ma:contentTypeVersion="11" ma:contentTypeDescription="Crear nuevo documento." ma:contentTypeScope="" ma:versionID="8381ec61749bce38147d98a3dc601a49">
  <xsd:schema xmlns:xsd="http://www.w3.org/2001/XMLSchema" xmlns:xs="http://www.w3.org/2001/XMLSchema" xmlns:p="http://schemas.microsoft.com/office/2006/metadata/properties" xmlns:ns2="658a9569-0ce1-42cd-9d04-c3f1f5b9a174" xmlns:ns3="cc1733c5-517f-4419-9652-4c25b19977e7" targetNamespace="http://schemas.microsoft.com/office/2006/metadata/properties" ma:root="true" ma:fieldsID="0b47490e6a20afce16bb04a4b4632b32" ns2:_="" ns3:_="">
    <xsd:import namespace="658a9569-0ce1-42cd-9d04-c3f1f5b9a174"/>
    <xsd:import namespace="cc1733c5-517f-4419-9652-4c25b19977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8a9569-0ce1-42cd-9d04-c3f1f5b9a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9842ecb2-9fd7-4b7d-9140-4ee1ebb34b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733c5-517f-4419-9652-4c25b19977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a9d7ae3-f3ae-4489-beed-7c72fe58cc79}" ma:internalName="TaxCatchAll" ma:showField="CatchAllData" ma:web="cc1733c5-517f-4419-9652-4c25b19977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733c5-517f-4419-9652-4c25b19977e7" xsi:nil="true"/>
    <lcf76f155ced4ddcb4097134ff3c332f xmlns="658a9569-0ce1-42cd-9d04-c3f1f5b9a17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514AF8-16F7-4D98-8F6C-84CC8B32B668}"/>
</file>

<file path=customXml/itemProps2.xml><?xml version="1.0" encoding="utf-8"?>
<ds:datastoreItem xmlns:ds="http://schemas.openxmlformats.org/officeDocument/2006/customXml" ds:itemID="{DFD9BD3D-D52F-4534-99E9-30044FE55976}"/>
</file>

<file path=customXml/itemProps3.xml><?xml version="1.0" encoding="utf-8"?>
<ds:datastoreItem xmlns:ds="http://schemas.openxmlformats.org/officeDocument/2006/customXml" ds:itemID="{BD0F8577-7BD0-4F9B-AFF6-F0F842A129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Matriz experimental</vt:lpstr>
      <vt:lpstr>UFC</vt:lpstr>
      <vt:lpstr>UFC exp.</vt:lpstr>
      <vt:lpstr>UCF (3)</vt:lpstr>
      <vt:lpstr>Agua Real</vt:lpstr>
      <vt:lpstr>PH</vt:lpstr>
      <vt:lpstr>Recta calibrado H2O2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Pablo Blanco</cp:lastModifiedBy>
  <dcterms:created xsi:type="dcterms:W3CDTF">2021-03-18T12:25:16Z</dcterms:created>
  <dcterms:modified xsi:type="dcterms:W3CDTF">2022-02-14T09:28:42Z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0x01010015F681D93C13E84F8E85D1B8C24689CF</vt:lpwstr>
  </property>
</Properties>
</file>